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skstation\Общая папка\8. Немирович-Данченко Елена Викторовна\Раскрытие информации\2023 раскрытие информации сайт\"/>
    </mc:Choice>
  </mc:AlternateContent>
  <bookViews>
    <workbookView xWindow="0" yWindow="0" windowWidth="14655" windowHeight="17100"/>
  </bookViews>
  <sheets>
    <sheet name="Структура и объем затрат 2023" sheetId="1" r:id="rId1"/>
    <sheet name="20" sheetId="40" state="hidden" r:id="rId2"/>
    <sheet name="26" sheetId="41" state="hidden" r:id="rId3"/>
    <sheet name="90" sheetId="42" state="hidden" r:id="rId4"/>
    <sheet name="91" sheetId="39" state="hidden" r:id="rId5"/>
    <sheet name="выручка!" sheetId="44" state="hidden" r:id="rId6"/>
    <sheet name="РиУ ПХ" sheetId="47" state="hidden" r:id="rId7"/>
    <sheet name="Баланс ээ" sheetId="48" state="hidden" r:id="rId8"/>
    <sheet name="Баланс м" sheetId="49" state="hidden" r:id="rId9"/>
    <sheet name="УЕ" sheetId="50" state="hidden" r:id="rId10"/>
    <sheet name="УЕ 2" sheetId="51" state="hidden" r:id="rId11"/>
    <sheet name="01" sheetId="52" state="hidden" r:id="rId12"/>
  </sheets>
  <externalReferences>
    <externalReference r:id="rId13"/>
    <externalReference r:id="rId14"/>
    <externalReference r:id="rId15"/>
  </externalReferences>
  <definedNames>
    <definedName name="god">[1]Титульный!$F$9</definedName>
    <definedName name="_xlnm.Print_Area" localSheetId="0">'Структура и объем затрат 2023'!$A$1:$DD$93</definedName>
  </definedNames>
  <calcPr calcId="162913"/>
</workbook>
</file>

<file path=xl/calcChain.xml><?xml version="1.0" encoding="utf-8"?>
<calcChain xmlns="http://schemas.openxmlformats.org/spreadsheetml/2006/main">
  <c r="G80" i="42" l="1"/>
  <c r="G73" i="42" l="1"/>
  <c r="G70" i="42"/>
  <c r="F73" i="42"/>
  <c r="F72" i="42"/>
  <c r="F71" i="42"/>
  <c r="I14" i="52"/>
  <c r="I13" i="52"/>
  <c r="F47" i="51"/>
  <c r="F46" i="51"/>
  <c r="F45" i="51"/>
  <c r="F44" i="51"/>
  <c r="F43" i="51"/>
  <c r="H42" i="51"/>
  <c r="F42" i="51"/>
  <c r="E42" i="51"/>
  <c r="I41" i="51"/>
  <c r="J41" i="51" s="1"/>
  <c r="G41" i="51"/>
  <c r="I40" i="51"/>
  <c r="I42" i="51" s="1"/>
  <c r="I47" i="51" s="1"/>
  <c r="G40" i="51"/>
  <c r="J39" i="51"/>
  <c r="G39" i="51"/>
  <c r="J38" i="51"/>
  <c r="G38" i="51"/>
  <c r="G42" i="51" s="1"/>
  <c r="G47" i="51" s="1"/>
  <c r="H37" i="51"/>
  <c r="F37" i="51"/>
  <c r="E37" i="51"/>
  <c r="H36" i="51"/>
  <c r="F36" i="51"/>
  <c r="E36" i="51"/>
  <c r="I35" i="51"/>
  <c r="J35" i="51" s="1"/>
  <c r="G35" i="51"/>
  <c r="J34" i="51"/>
  <c r="G34" i="51"/>
  <c r="G36" i="51" s="1"/>
  <c r="G45" i="51" s="1"/>
  <c r="I33" i="51"/>
  <c r="J33" i="51" s="1"/>
  <c r="G33" i="51"/>
  <c r="G37" i="51" s="1"/>
  <c r="G46" i="51" s="1"/>
  <c r="I32" i="51"/>
  <c r="J32" i="51" s="1"/>
  <c r="G32" i="51"/>
  <c r="J31" i="51"/>
  <c r="I31" i="51"/>
  <c r="G31" i="51"/>
  <c r="J30" i="51"/>
  <c r="G30" i="51"/>
  <c r="J29" i="51"/>
  <c r="G29" i="51"/>
  <c r="I28" i="51"/>
  <c r="J28" i="51" s="1"/>
  <c r="G28" i="51"/>
  <c r="I27" i="51"/>
  <c r="J27" i="51" s="1"/>
  <c r="G27" i="51"/>
  <c r="I26" i="51"/>
  <c r="J26" i="51" s="1"/>
  <c r="G26" i="51"/>
  <c r="H25" i="51"/>
  <c r="E25" i="51"/>
  <c r="J24" i="51"/>
  <c r="G24" i="51"/>
  <c r="J23" i="51"/>
  <c r="G23" i="51"/>
  <c r="I22" i="51"/>
  <c r="J22" i="51" s="1"/>
  <c r="G22" i="51"/>
  <c r="J21" i="51"/>
  <c r="I21" i="51"/>
  <c r="I25" i="51" s="1"/>
  <c r="I44" i="51" s="1"/>
  <c r="G21" i="51"/>
  <c r="J20" i="51"/>
  <c r="G20" i="51"/>
  <c r="J19" i="51"/>
  <c r="G19" i="51"/>
  <c r="J18" i="51"/>
  <c r="G18" i="51"/>
  <c r="J17" i="51"/>
  <c r="G17" i="51"/>
  <c r="J16" i="51"/>
  <c r="G16" i="51"/>
  <c r="J15" i="51"/>
  <c r="G15" i="51"/>
  <c r="J14" i="51"/>
  <c r="G14" i="51"/>
  <c r="G25" i="51" s="1"/>
  <c r="G44" i="51" s="1"/>
  <c r="J13" i="51"/>
  <c r="G13" i="51"/>
  <c r="J12" i="51"/>
  <c r="G12" i="51"/>
  <c r="J11" i="51"/>
  <c r="G11" i="51"/>
  <c r="J10" i="51"/>
  <c r="G10" i="51"/>
  <c r="J9" i="51"/>
  <c r="G9" i="51"/>
  <c r="J8" i="51"/>
  <c r="G8" i="51"/>
  <c r="J7" i="51"/>
  <c r="G7" i="51"/>
  <c r="L57" i="50"/>
  <c r="I57" i="50"/>
  <c r="L47" i="50"/>
  <c r="I47" i="50"/>
  <c r="K46" i="50"/>
  <c r="L46" i="50" s="1"/>
  <c r="I46" i="50"/>
  <c r="I45" i="50"/>
  <c r="K44" i="50"/>
  <c r="K45" i="50" s="1"/>
  <c r="L45" i="50" s="1"/>
  <c r="I44" i="50"/>
  <c r="L43" i="50"/>
  <c r="I43" i="50"/>
  <c r="L42" i="50"/>
  <c r="I42" i="50"/>
  <c r="L41" i="50"/>
  <c r="I41" i="50"/>
  <c r="L40" i="50"/>
  <c r="I40" i="50"/>
  <c r="L39" i="50"/>
  <c r="I39" i="50"/>
  <c r="L38" i="50"/>
  <c r="K38" i="50"/>
  <c r="I38" i="50"/>
  <c r="K37" i="50"/>
  <c r="L37" i="50" s="1"/>
  <c r="I37" i="50"/>
  <c r="K36" i="50"/>
  <c r="L36" i="50" s="1"/>
  <c r="I36" i="50"/>
  <c r="L35" i="50"/>
  <c r="I35" i="50"/>
  <c r="L34" i="50"/>
  <c r="I34" i="50"/>
  <c r="L33" i="50"/>
  <c r="I33" i="50"/>
  <c r="K32" i="50"/>
  <c r="L32" i="50" s="1"/>
  <c r="I32" i="50"/>
  <c r="K31" i="50"/>
  <c r="L31" i="50" s="1"/>
  <c r="I31" i="50"/>
  <c r="K30" i="50"/>
  <c r="L30" i="50" s="1"/>
  <c r="I30" i="50"/>
  <c r="L29" i="50"/>
  <c r="I29" i="50"/>
  <c r="L28" i="50"/>
  <c r="I28" i="50"/>
  <c r="L27" i="50"/>
  <c r="I27" i="50"/>
  <c r="L26" i="50"/>
  <c r="I26" i="50"/>
  <c r="L25" i="50"/>
  <c r="I25" i="50"/>
  <c r="L24" i="50"/>
  <c r="I24" i="50"/>
  <c r="L23" i="50"/>
  <c r="I23" i="50"/>
  <c r="L22" i="50"/>
  <c r="I22" i="50"/>
  <c r="L21" i="50"/>
  <c r="I21" i="50"/>
  <c r="K20" i="50"/>
  <c r="L20" i="50" s="1"/>
  <c r="I20" i="50"/>
  <c r="I51" i="50" s="1"/>
  <c r="I56" i="50" s="1"/>
  <c r="K19" i="50"/>
  <c r="L19" i="50" s="1"/>
  <c r="I19" i="50"/>
  <c r="L18" i="50"/>
  <c r="K18" i="50"/>
  <c r="I18" i="50"/>
  <c r="L17" i="50"/>
  <c r="I17" i="50"/>
  <c r="L16" i="50"/>
  <c r="I16" i="50"/>
  <c r="L15" i="50"/>
  <c r="I15" i="50"/>
  <c r="L14" i="50"/>
  <c r="I14" i="50"/>
  <c r="L13" i="50"/>
  <c r="I13" i="50"/>
  <c r="L12" i="50"/>
  <c r="I12" i="50"/>
  <c r="I50" i="50" s="1"/>
  <c r="I55" i="50" s="1"/>
  <c r="L11" i="50"/>
  <c r="I11" i="50"/>
  <c r="L10" i="50"/>
  <c r="I10" i="50"/>
  <c r="L9" i="50"/>
  <c r="I9" i="50"/>
  <c r="I49" i="50" s="1"/>
  <c r="L8" i="50"/>
  <c r="I8" i="50"/>
  <c r="L50" i="50" l="1"/>
  <c r="L55" i="50" s="1"/>
  <c r="M7" i="51"/>
  <c r="J37" i="51"/>
  <c r="J46" i="51" s="1"/>
  <c r="J42" i="51"/>
  <c r="J47" i="51" s="1"/>
  <c r="J36" i="51"/>
  <c r="J45" i="51" s="1"/>
  <c r="G43" i="51"/>
  <c r="J25" i="51"/>
  <c r="J44" i="51" s="1"/>
  <c r="I37" i="51"/>
  <c r="I46" i="51" s="1"/>
  <c r="J40" i="51"/>
  <c r="I36" i="51"/>
  <c r="I45" i="51" s="1"/>
  <c r="I48" i="50"/>
  <c r="I54" i="50"/>
  <c r="I53" i="50" s="1"/>
  <c r="L49" i="50"/>
  <c r="L44" i="50"/>
  <c r="L51" i="50" s="1"/>
  <c r="L56" i="50" s="1"/>
  <c r="J43" i="51" l="1"/>
  <c r="I43" i="51"/>
  <c r="M8" i="51"/>
  <c r="L48" i="50"/>
  <c r="L54" i="50"/>
  <c r="L53" i="50" s="1"/>
  <c r="M97" i="49" l="1"/>
  <c r="M82" i="49"/>
  <c r="M81" i="49"/>
  <c r="M80" i="49"/>
  <c r="AK50" i="49"/>
  <c r="AJ50" i="49"/>
  <c r="AI50" i="49"/>
  <c r="AH50" i="49"/>
  <c r="AF50" i="49"/>
  <c r="AE50" i="49"/>
  <c r="AD50" i="49"/>
  <c r="AC50" i="49"/>
  <c r="AA50" i="49"/>
  <c r="AA22" i="49" s="1"/>
  <c r="Z50" i="49"/>
  <c r="Z22" i="49" s="1"/>
  <c r="Y50" i="49"/>
  <c r="X50" i="49"/>
  <c r="W50" i="49"/>
  <c r="V50" i="49"/>
  <c r="U50" i="49"/>
  <c r="T50" i="49"/>
  <c r="S50" i="49"/>
  <c r="R50" i="49"/>
  <c r="Q50" i="49"/>
  <c r="P50" i="49"/>
  <c r="O50" i="49"/>
  <c r="N50" i="49"/>
  <c r="L50" i="49"/>
  <c r="K50" i="49"/>
  <c r="J50" i="49"/>
  <c r="I50" i="49"/>
  <c r="G50" i="49"/>
  <c r="F50" i="49"/>
  <c r="E50" i="49"/>
  <c r="D50" i="49"/>
  <c r="C50" i="49"/>
  <c r="AG48" i="49"/>
  <c r="AG50" i="49" s="1"/>
  <c r="AB48" i="49"/>
  <c r="AB50" i="49" s="1"/>
  <c r="W48" i="49"/>
  <c r="R48" i="49"/>
  <c r="M48" i="49"/>
  <c r="M50" i="49" s="1"/>
  <c r="H48" i="49"/>
  <c r="H50" i="49" s="1"/>
  <c r="C48" i="49"/>
  <c r="AK42" i="49"/>
  <c r="AJ42" i="49"/>
  <c r="AI42" i="49"/>
  <c r="AH42" i="49"/>
  <c r="AF42" i="49"/>
  <c r="AE42" i="49"/>
  <c r="AD42" i="49"/>
  <c r="AC42" i="49"/>
  <c r="AB42" i="49"/>
  <c r="AA42" i="49"/>
  <c r="Z42" i="49"/>
  <c r="Y42" i="49"/>
  <c r="X42" i="49"/>
  <c r="V42" i="49"/>
  <c r="U42" i="49"/>
  <c r="T42" i="49"/>
  <c r="S42" i="49"/>
  <c r="Q42" i="49"/>
  <c r="P42" i="49"/>
  <c r="O42" i="49"/>
  <c r="N42" i="49"/>
  <c r="L42" i="49"/>
  <c r="K42" i="49"/>
  <c r="J42" i="49"/>
  <c r="I42" i="49"/>
  <c r="H42" i="49"/>
  <c r="G42" i="49"/>
  <c r="F42" i="49"/>
  <c r="E42" i="49"/>
  <c r="D42" i="49"/>
  <c r="AG40" i="49"/>
  <c r="AB40" i="49"/>
  <c r="W40" i="49"/>
  <c r="R40" i="49"/>
  <c r="M40" i="49"/>
  <c r="H40" i="49"/>
  <c r="C40" i="49"/>
  <c r="AG39" i="49"/>
  <c r="AB39" i="49"/>
  <c r="W39" i="49"/>
  <c r="R39" i="49"/>
  <c r="M39" i="49"/>
  <c r="H39" i="49"/>
  <c r="C39" i="49"/>
  <c r="AG38" i="49"/>
  <c r="AG42" i="49" s="1"/>
  <c r="AB38" i="49"/>
  <c r="W38" i="49"/>
  <c r="W42" i="49" s="1"/>
  <c r="R38" i="49"/>
  <c r="R42" i="49" s="1"/>
  <c r="M38" i="49"/>
  <c r="M42" i="49" s="1"/>
  <c r="H38" i="49"/>
  <c r="C38" i="49"/>
  <c r="C42" i="49" s="1"/>
  <c r="AK34" i="49"/>
  <c r="AJ34" i="49"/>
  <c r="AI34" i="49"/>
  <c r="AH34" i="49"/>
  <c r="AF34" i="49"/>
  <c r="AE34" i="49"/>
  <c r="AD34" i="49"/>
  <c r="AC34" i="49"/>
  <c r="AA34" i="49"/>
  <c r="Z34" i="49"/>
  <c r="Y34" i="49"/>
  <c r="X34" i="49"/>
  <c r="V34" i="49"/>
  <c r="U34" i="49"/>
  <c r="T34" i="49"/>
  <c r="S34" i="49"/>
  <c r="Q34" i="49"/>
  <c r="P34" i="49"/>
  <c r="O34" i="49"/>
  <c r="N34" i="49"/>
  <c r="L34" i="49"/>
  <c r="K34" i="49"/>
  <c r="J34" i="49"/>
  <c r="I34" i="49"/>
  <c r="G34" i="49"/>
  <c r="F34" i="49"/>
  <c r="E34" i="49"/>
  <c r="D34" i="49"/>
  <c r="AJ30" i="49"/>
  <c r="AG30" i="49"/>
  <c r="AG34" i="49" s="1"/>
  <c r="AB30" i="49"/>
  <c r="AB34" i="49" s="1"/>
  <c r="W30" i="49"/>
  <c r="W34" i="49" s="1"/>
  <c r="R30" i="49"/>
  <c r="R34" i="49" s="1"/>
  <c r="M30" i="49"/>
  <c r="M34" i="49" s="1"/>
  <c r="H30" i="49"/>
  <c r="H34" i="49" s="1"/>
  <c r="C30" i="49"/>
  <c r="C34" i="49" s="1"/>
  <c r="AG24" i="49"/>
  <c r="AB24" i="49"/>
  <c r="W24" i="49"/>
  <c r="U24" i="49"/>
  <c r="R24" i="49" s="1"/>
  <c r="M24" i="49"/>
  <c r="H24" i="49"/>
  <c r="C24" i="49"/>
  <c r="AG23" i="49"/>
  <c r="AB23" i="49"/>
  <c r="W23" i="49"/>
  <c r="U23" i="49"/>
  <c r="T23" i="49"/>
  <c r="R23" i="49"/>
  <c r="M23" i="49"/>
  <c r="H23" i="49"/>
  <c r="C23" i="49"/>
  <c r="AK22" i="49"/>
  <c r="AJ22" i="49"/>
  <c r="AG22" i="49" s="1"/>
  <c r="AF22" i="49"/>
  <c r="AE22" i="49"/>
  <c r="AE21" i="49" s="1"/>
  <c r="AB22" i="49"/>
  <c r="V22" i="49"/>
  <c r="U22" i="49"/>
  <c r="T22" i="49"/>
  <c r="S22" i="49"/>
  <c r="S21" i="49" s="1"/>
  <c r="R22" i="49"/>
  <c r="M22" i="49"/>
  <c r="H22" i="49"/>
  <c r="C22" i="49"/>
  <c r="AI21" i="49"/>
  <c r="AH21" i="49"/>
  <c r="AD21" i="49"/>
  <c r="AC21" i="49"/>
  <c r="Y21" i="49"/>
  <c r="X21" i="49"/>
  <c r="U21" i="49"/>
  <c r="T21" i="49"/>
  <c r="P21" i="49"/>
  <c r="O21" i="49"/>
  <c r="N21" i="49"/>
  <c r="K21" i="49"/>
  <c r="J21" i="49"/>
  <c r="I21" i="49"/>
  <c r="F21" i="49"/>
  <c r="E21" i="49"/>
  <c r="D21" i="49"/>
  <c r="AG20" i="49"/>
  <c r="AB20" i="49"/>
  <c r="W20" i="49"/>
  <c r="R20" i="49"/>
  <c r="M20" i="49"/>
  <c r="H20" i="49"/>
  <c r="C20" i="49"/>
  <c r="Q19" i="49"/>
  <c r="AF19" i="49" s="1"/>
  <c r="P19" i="49"/>
  <c r="AE19" i="49" s="1"/>
  <c r="O19" i="49"/>
  <c r="N19" i="49"/>
  <c r="L19" i="49"/>
  <c r="AA19" i="49" s="1"/>
  <c r="K19" i="49"/>
  <c r="Z19" i="49" s="1"/>
  <c r="J19" i="49"/>
  <c r="I19" i="49"/>
  <c r="I18" i="49" s="1"/>
  <c r="G19" i="49"/>
  <c r="F19" i="49"/>
  <c r="E19" i="49"/>
  <c r="E18" i="49" s="1"/>
  <c r="D19" i="49"/>
  <c r="AC18" i="49"/>
  <c r="Y18" i="49"/>
  <c r="X18" i="49"/>
  <c r="D18" i="49"/>
  <c r="F11" i="49" s="1"/>
  <c r="AG17" i="49"/>
  <c r="AB17" i="49"/>
  <c r="W17" i="49"/>
  <c r="U17" i="49"/>
  <c r="R17" i="49" s="1"/>
  <c r="M17" i="49"/>
  <c r="H17" i="49"/>
  <c r="C17" i="49"/>
  <c r="AH16" i="49"/>
  <c r="AH8" i="49" s="1"/>
  <c r="AE16" i="49"/>
  <c r="AC16" i="49"/>
  <c r="AB16" i="49"/>
  <c r="Z16" i="49"/>
  <c r="AJ16" i="49" s="1"/>
  <c r="AG16" i="49" s="1"/>
  <c r="X16" i="49"/>
  <c r="W16" i="49" s="1"/>
  <c r="U16" i="49"/>
  <c r="T16" i="49"/>
  <c r="S16" i="49"/>
  <c r="R16" i="49" s="1"/>
  <c r="M16" i="49"/>
  <c r="H16" i="49"/>
  <c r="C16" i="49"/>
  <c r="AG15" i="49"/>
  <c r="AB15" i="49"/>
  <c r="W15" i="49"/>
  <c r="R15" i="49"/>
  <c r="M15" i="49"/>
  <c r="H15" i="49"/>
  <c r="C15" i="49"/>
  <c r="AG14" i="49"/>
  <c r="AB14" i="49"/>
  <c r="W14" i="49"/>
  <c r="R14" i="49"/>
  <c r="M14" i="49"/>
  <c r="H14" i="49"/>
  <c r="C14" i="49"/>
  <c r="Z11" i="49"/>
  <c r="AI9" i="49"/>
  <c r="AD9" i="49"/>
  <c r="Y9" i="49"/>
  <c r="T9" i="49"/>
  <c r="T8" i="49" s="1"/>
  <c r="O9" i="49"/>
  <c r="J9" i="49"/>
  <c r="E9" i="49"/>
  <c r="AI8" i="49"/>
  <c r="AD8" i="49"/>
  <c r="AD18" i="49" s="1"/>
  <c r="AC8" i="49"/>
  <c r="Y8" i="49"/>
  <c r="Z12" i="49" s="1"/>
  <c r="X8" i="49"/>
  <c r="X25" i="49" s="1"/>
  <c r="S8" i="49"/>
  <c r="O8" i="49"/>
  <c r="N8" i="49"/>
  <c r="J8" i="49"/>
  <c r="J18" i="49" s="1"/>
  <c r="I8" i="49"/>
  <c r="E8" i="49"/>
  <c r="D8" i="49"/>
  <c r="AF92" i="48"/>
  <c r="W60" i="48"/>
  <c r="W59" i="48"/>
  <c r="W58" i="48"/>
  <c r="W57" i="48"/>
  <c r="W56" i="48"/>
  <c r="W55" i="48"/>
  <c r="AF54" i="48"/>
  <c r="AF55" i="48" s="1"/>
  <c r="AF56" i="48" s="1"/>
  <c r="W54" i="48"/>
  <c r="AI50" i="48"/>
  <c r="AH50" i="48"/>
  <c r="AE50" i="48"/>
  <c r="AE23" i="48" s="1"/>
  <c r="AD50" i="48"/>
  <c r="AC50" i="48"/>
  <c r="Y50" i="48"/>
  <c r="X50" i="48"/>
  <c r="V50" i="48"/>
  <c r="U50" i="48"/>
  <c r="T50" i="48"/>
  <c r="S50" i="48"/>
  <c r="Q50" i="48"/>
  <c r="P50" i="48"/>
  <c r="O50" i="48"/>
  <c r="N50" i="48"/>
  <c r="L50" i="48"/>
  <c r="K50" i="48"/>
  <c r="J50" i="48"/>
  <c r="I50" i="48"/>
  <c r="G50" i="48"/>
  <c r="F50" i="48"/>
  <c r="E50" i="48"/>
  <c r="D50" i="48"/>
  <c r="C50" i="48"/>
  <c r="AG48" i="48"/>
  <c r="AB48" i="48"/>
  <c r="W48" i="48"/>
  <c r="R48" i="48"/>
  <c r="M48" i="48"/>
  <c r="H48" i="48"/>
  <c r="C48" i="48"/>
  <c r="AE47" i="48"/>
  <c r="AB47" i="48" s="1"/>
  <c r="Z47" i="48"/>
  <c r="W47" i="48" s="1"/>
  <c r="R47" i="48"/>
  <c r="M47" i="48"/>
  <c r="H47" i="48"/>
  <c r="C47" i="48"/>
  <c r="AF46" i="48"/>
  <c r="AF50" i="48" s="1"/>
  <c r="AF23" i="48" s="1"/>
  <c r="AG68" i="48" s="1"/>
  <c r="AE46" i="48"/>
  <c r="AB46" i="48" s="1"/>
  <c r="AB50" i="48" s="1"/>
  <c r="AA46" i="48"/>
  <c r="AK46" i="48" s="1"/>
  <c r="AK50" i="48" s="1"/>
  <c r="AK23" i="48" s="1"/>
  <c r="Z46" i="48"/>
  <c r="Z50" i="48" s="1"/>
  <c r="Z23" i="48" s="1"/>
  <c r="R46" i="48"/>
  <c r="R50" i="48" s="1"/>
  <c r="M46" i="48"/>
  <c r="M50" i="48" s="1"/>
  <c r="H46" i="48"/>
  <c r="H50" i="48" s="1"/>
  <c r="C46" i="48"/>
  <c r="AK42" i="48"/>
  <c r="AJ42" i="48"/>
  <c r="AI42" i="48"/>
  <c r="AH42" i="48"/>
  <c r="AF42" i="48"/>
  <c r="AE42" i="48"/>
  <c r="AD42" i="48"/>
  <c r="AC42" i="48"/>
  <c r="AB42" i="48"/>
  <c r="AA42" i="48"/>
  <c r="Z42" i="48"/>
  <c r="Y42" i="48"/>
  <c r="X42" i="48"/>
  <c r="V42" i="48"/>
  <c r="T42" i="48"/>
  <c r="S42" i="48"/>
  <c r="Q42" i="48"/>
  <c r="O42" i="48"/>
  <c r="N42" i="48"/>
  <c r="L42" i="48"/>
  <c r="K42" i="48"/>
  <c r="J42" i="48"/>
  <c r="I42" i="48"/>
  <c r="H42" i="48"/>
  <c r="G42" i="48"/>
  <c r="F42" i="48"/>
  <c r="E42" i="48"/>
  <c r="D42" i="48"/>
  <c r="AG40" i="48"/>
  <c r="AB40" i="48"/>
  <c r="W40" i="48"/>
  <c r="R40" i="48"/>
  <c r="M40" i="48"/>
  <c r="H40" i="48"/>
  <c r="C40" i="48"/>
  <c r="AG39" i="48"/>
  <c r="AB39" i="48"/>
  <c r="W39" i="48"/>
  <c r="R39" i="48"/>
  <c r="M39" i="48"/>
  <c r="H39" i="48"/>
  <c r="C39" i="48"/>
  <c r="AG38" i="48"/>
  <c r="AG42" i="48" s="1"/>
  <c r="AB38" i="48"/>
  <c r="W38" i="48"/>
  <c r="W42" i="48" s="1"/>
  <c r="H38" i="48"/>
  <c r="C38" i="48"/>
  <c r="C42" i="48" s="1"/>
  <c r="AK34" i="48"/>
  <c r="AI34" i="48"/>
  <c r="AF34" i="48"/>
  <c r="AD34" i="48"/>
  <c r="AA34" i="48"/>
  <c r="Z34" i="48"/>
  <c r="Y34" i="48"/>
  <c r="V34" i="48"/>
  <c r="U34" i="48"/>
  <c r="T34" i="48"/>
  <c r="S34" i="48"/>
  <c r="R34" i="48"/>
  <c r="Q34" i="48"/>
  <c r="P34" i="48"/>
  <c r="O34" i="48"/>
  <c r="N34" i="48"/>
  <c r="L34" i="48"/>
  <c r="K34" i="48"/>
  <c r="J34" i="48"/>
  <c r="I34" i="48"/>
  <c r="G34" i="48"/>
  <c r="F34" i="48"/>
  <c r="E34" i="48"/>
  <c r="D34" i="48"/>
  <c r="AH32" i="48"/>
  <c r="AG32" i="48" s="1"/>
  <c r="AE32" i="48"/>
  <c r="AC32" i="48"/>
  <c r="AC34" i="48" s="1"/>
  <c r="AB32" i="48"/>
  <c r="X32" i="48"/>
  <c r="X34" i="48" s="1"/>
  <c r="W32" i="48"/>
  <c r="R32" i="48"/>
  <c r="M32" i="48"/>
  <c r="H32" i="48"/>
  <c r="C32" i="48"/>
  <c r="AE31" i="48"/>
  <c r="AF76" i="48" s="1"/>
  <c r="AB31" i="48"/>
  <c r="AB34" i="48" s="1"/>
  <c r="Z31" i="48"/>
  <c r="AJ31" i="48" s="1"/>
  <c r="W31" i="48"/>
  <c r="W34" i="48" s="1"/>
  <c r="R31" i="48"/>
  <c r="M31" i="48"/>
  <c r="M34" i="48" s="1"/>
  <c r="H31" i="48"/>
  <c r="H34" i="48" s="1"/>
  <c r="C31" i="48"/>
  <c r="C34" i="48" s="1"/>
  <c r="N26" i="48"/>
  <c r="W25" i="48"/>
  <c r="V25" i="48"/>
  <c r="U25" i="48"/>
  <c r="T25" i="48"/>
  <c r="R25" i="48" s="1"/>
  <c r="S25" i="48"/>
  <c r="M25" i="48"/>
  <c r="H25" i="48"/>
  <c r="C25" i="48"/>
  <c r="AG24" i="48"/>
  <c r="AB24" i="48"/>
  <c r="W24" i="48"/>
  <c r="V24" i="48"/>
  <c r="U24" i="48"/>
  <c r="T24" i="48"/>
  <c r="S24" i="48"/>
  <c r="R24" i="48" s="1"/>
  <c r="M24" i="48"/>
  <c r="H24" i="48"/>
  <c r="C24" i="48"/>
  <c r="V23" i="48"/>
  <c r="U23" i="48"/>
  <c r="U22" i="48" s="1"/>
  <c r="T23" i="48"/>
  <c r="R23" i="48" s="1"/>
  <c r="S23" i="48"/>
  <c r="M23" i="48"/>
  <c r="H23" i="48"/>
  <c r="C23" i="48"/>
  <c r="AI22" i="48"/>
  <c r="AH22" i="48"/>
  <c r="AD22" i="48"/>
  <c r="AC22" i="48"/>
  <c r="Y22" i="48"/>
  <c r="X22" i="48"/>
  <c r="V22" i="48"/>
  <c r="S22" i="48"/>
  <c r="Q22" i="48"/>
  <c r="P22" i="48"/>
  <c r="O22" i="48"/>
  <c r="N22" i="48"/>
  <c r="M22" i="48" s="1"/>
  <c r="M9" i="48" s="1"/>
  <c r="M20" i="48" s="1"/>
  <c r="L22" i="48"/>
  <c r="K22" i="48"/>
  <c r="H22" i="48" s="1"/>
  <c r="H9" i="48" s="1"/>
  <c r="H20" i="48" s="1"/>
  <c r="J22" i="48"/>
  <c r="I22" i="48"/>
  <c r="G22" i="48"/>
  <c r="F22" i="48"/>
  <c r="E22" i="48"/>
  <c r="D22" i="48"/>
  <c r="C22" i="48"/>
  <c r="C9" i="48" s="1"/>
  <c r="C20" i="48" s="1"/>
  <c r="AG21" i="48"/>
  <c r="AB21" i="48"/>
  <c r="W21" i="48"/>
  <c r="R21" i="48"/>
  <c r="M21" i="48"/>
  <c r="H21" i="48"/>
  <c r="C21" i="48"/>
  <c r="S20" i="48"/>
  <c r="R19" i="48"/>
  <c r="M19" i="48"/>
  <c r="H19" i="48"/>
  <c r="C19" i="48"/>
  <c r="AJ18" i="48"/>
  <c r="AE18" i="48"/>
  <c r="AF63" i="48" s="1"/>
  <c r="AC18" i="48"/>
  <c r="AB18" i="48" s="1"/>
  <c r="Z18" i="48"/>
  <c r="X18" i="48"/>
  <c r="AH18" i="48" s="1"/>
  <c r="AG18" i="48" s="1"/>
  <c r="W18" i="48"/>
  <c r="U18" i="48"/>
  <c r="T18" i="48"/>
  <c r="S18" i="48"/>
  <c r="R18" i="48"/>
  <c r="M18" i="48"/>
  <c r="H18" i="48"/>
  <c r="C18" i="48"/>
  <c r="AJ17" i="48"/>
  <c r="AE17" i="48"/>
  <c r="AF62" i="48" s="1"/>
  <c r="AC17" i="48"/>
  <c r="AB17" i="48" s="1"/>
  <c r="Z17" i="48"/>
  <c r="X17" i="48"/>
  <c r="AH17" i="48" s="1"/>
  <c r="AG17" i="48" s="1"/>
  <c r="W17" i="48"/>
  <c r="U17" i="48"/>
  <c r="T17" i="48"/>
  <c r="S17" i="48"/>
  <c r="R17" i="48"/>
  <c r="M17" i="48"/>
  <c r="H17" i="48"/>
  <c r="C17" i="48"/>
  <c r="AG16" i="48"/>
  <c r="AB16" i="48"/>
  <c r="W16" i="48"/>
  <c r="R16" i="48"/>
  <c r="M16" i="48"/>
  <c r="H16" i="48"/>
  <c r="C16" i="48"/>
  <c r="AC15" i="48"/>
  <c r="AB15" i="48" s="1"/>
  <c r="X15" i="48"/>
  <c r="AH15" i="48" s="1"/>
  <c r="W15" i="48"/>
  <c r="R15" i="48"/>
  <c r="M15" i="48"/>
  <c r="H15" i="48"/>
  <c r="C15" i="48"/>
  <c r="P12" i="48"/>
  <c r="K12" i="48"/>
  <c r="AI10" i="48"/>
  <c r="AI9" i="48" s="1"/>
  <c r="AD10" i="48"/>
  <c r="AD9" i="48" s="1"/>
  <c r="Y10" i="48"/>
  <c r="T10" i="48"/>
  <c r="O10" i="48"/>
  <c r="O9" i="48" s="1"/>
  <c r="J10" i="48"/>
  <c r="J9" i="48" s="1"/>
  <c r="E10" i="48"/>
  <c r="Y9" i="48"/>
  <c r="Y19" i="48" s="1"/>
  <c r="X9" i="48"/>
  <c r="T9" i="48"/>
  <c r="S9" i="48"/>
  <c r="U12" i="48" s="1"/>
  <c r="N9" i="48"/>
  <c r="N20" i="48" s="1"/>
  <c r="I9" i="48"/>
  <c r="I20" i="48" s="1"/>
  <c r="E9" i="48"/>
  <c r="E20" i="48" s="1"/>
  <c r="D9" i="48"/>
  <c r="A4" i="48"/>
  <c r="D25" i="49" l="1"/>
  <c r="AE12" i="49"/>
  <c r="AD25" i="49"/>
  <c r="O18" i="49"/>
  <c r="P12" i="49" s="1"/>
  <c r="Y25" i="49"/>
  <c r="Z9" i="49"/>
  <c r="Z8" i="49" s="1"/>
  <c r="AH18" i="49"/>
  <c r="AJ11" i="49"/>
  <c r="K11" i="49"/>
  <c r="K12" i="49"/>
  <c r="J25" i="49" s="1"/>
  <c r="AI18" i="49"/>
  <c r="AI25" i="49" s="1"/>
  <c r="AJ12" i="49"/>
  <c r="Z21" i="49"/>
  <c r="W22" i="49"/>
  <c r="F12" i="49"/>
  <c r="F9" i="49" s="1"/>
  <c r="F8" i="49" s="1"/>
  <c r="AC25" i="49"/>
  <c r="N18" i="49"/>
  <c r="P11" i="49" s="1"/>
  <c r="AE11" i="49"/>
  <c r="AJ21" i="49"/>
  <c r="AB23" i="48"/>
  <c r="F12" i="48"/>
  <c r="D26" i="48" s="1"/>
  <c r="D20" i="48"/>
  <c r="T20" i="48"/>
  <c r="X19" i="48"/>
  <c r="J20" i="48"/>
  <c r="K13" i="48"/>
  <c r="K10" i="48" s="1"/>
  <c r="K9" i="48" s="1"/>
  <c r="J26" i="48"/>
  <c r="AE13" i="48"/>
  <c r="AD26" i="48" s="1"/>
  <c r="AD19" i="48"/>
  <c r="AJ34" i="48"/>
  <c r="AG31" i="48"/>
  <c r="AG34" i="48" s="1"/>
  <c r="Z22" i="48"/>
  <c r="O20" i="48"/>
  <c r="P13" i="48"/>
  <c r="P10" i="48" s="1"/>
  <c r="P9" i="48" s="1"/>
  <c r="O26" i="48"/>
  <c r="AJ13" i="48"/>
  <c r="AI26" i="48" s="1"/>
  <c r="AI19" i="48"/>
  <c r="AG15" i="48"/>
  <c r="AH9" i="48"/>
  <c r="AH34" i="48"/>
  <c r="AF59" i="48"/>
  <c r="T22" i="48"/>
  <c r="U13" i="48" s="1"/>
  <c r="E26" i="48"/>
  <c r="AE34" i="48"/>
  <c r="AJ46" i="48"/>
  <c r="I26" i="48"/>
  <c r="S26" i="48"/>
  <c r="AJ47" i="48"/>
  <c r="AG47" i="48" s="1"/>
  <c r="AA50" i="48"/>
  <c r="AA23" i="48" s="1"/>
  <c r="W23" i="48" s="1"/>
  <c r="AC9" i="48"/>
  <c r="F13" i="48"/>
  <c r="Z13" i="48"/>
  <c r="Y26" i="48" s="1"/>
  <c r="W46" i="48"/>
  <c r="W50" i="48" s="1"/>
  <c r="P9" i="49" l="1"/>
  <c r="P8" i="49" s="1"/>
  <c r="Z18" i="49"/>
  <c r="Z25" i="49" s="1"/>
  <c r="AA13" i="49"/>
  <c r="AA9" i="49" s="1"/>
  <c r="AA8" i="49" s="1"/>
  <c r="T18" i="49"/>
  <c r="K9" i="49"/>
  <c r="K8" i="49" s="1"/>
  <c r="AJ9" i="49"/>
  <c r="AJ8" i="49" s="1"/>
  <c r="I25" i="49"/>
  <c r="AE9" i="49"/>
  <c r="AE8" i="49" s="1"/>
  <c r="F18" i="49"/>
  <c r="G13" i="49"/>
  <c r="G9" i="49" s="1"/>
  <c r="G8" i="49" s="1"/>
  <c r="O25" i="49"/>
  <c r="N25" i="49"/>
  <c r="E25" i="49"/>
  <c r="S18" i="49"/>
  <c r="AH25" i="49"/>
  <c r="U10" i="48"/>
  <c r="U9" i="48" s="1"/>
  <c r="T26" i="48"/>
  <c r="K20" i="48"/>
  <c r="Z20" i="48" s="1"/>
  <c r="L14" i="48"/>
  <c r="L10" i="48" s="1"/>
  <c r="L9" i="48" s="1"/>
  <c r="AC19" i="48"/>
  <c r="AE12" i="48" s="1"/>
  <c r="AG46" i="48"/>
  <c r="AG50" i="48" s="1"/>
  <c r="AJ50" i="48"/>
  <c r="AJ23" i="48" s="1"/>
  <c r="Q14" i="48"/>
  <c r="Q10" i="48" s="1"/>
  <c r="Q9" i="48" s="1"/>
  <c r="P20" i="48"/>
  <c r="AE20" i="48" s="1"/>
  <c r="R22" i="48"/>
  <c r="R9" i="48" s="1"/>
  <c r="R20" i="48" s="1"/>
  <c r="AH19" i="48"/>
  <c r="F10" i="48"/>
  <c r="F9" i="48" s="1"/>
  <c r="Z12" i="48"/>
  <c r="AE18" i="49" l="1"/>
  <c r="AF13" i="49"/>
  <c r="AF9" i="49" s="1"/>
  <c r="AF8" i="49" s="1"/>
  <c r="AE25" i="49"/>
  <c r="T19" i="49"/>
  <c r="U12" i="49"/>
  <c r="T25" i="49"/>
  <c r="G18" i="49"/>
  <c r="G21" i="49" s="1"/>
  <c r="C21" i="49" s="1"/>
  <c r="P18" i="49"/>
  <c r="Q13" i="49" s="1"/>
  <c r="Q9" i="49" s="1"/>
  <c r="Q8" i="49" s="1"/>
  <c r="AA18" i="49"/>
  <c r="AA25" i="49"/>
  <c r="AA21" i="49"/>
  <c r="W21" i="49" s="1"/>
  <c r="S19" i="49"/>
  <c r="U11" i="49"/>
  <c r="U9" i="49" s="1"/>
  <c r="U8" i="49" s="1"/>
  <c r="F25" i="49"/>
  <c r="K18" i="49"/>
  <c r="K25" i="49" s="1"/>
  <c r="L13" i="49"/>
  <c r="L9" i="49" s="1"/>
  <c r="L8" i="49" s="1"/>
  <c r="AJ18" i="49"/>
  <c r="AK13" i="49" s="1"/>
  <c r="AK9" i="49" s="1"/>
  <c r="AK8" i="49" s="1"/>
  <c r="W18" i="49"/>
  <c r="AE10" i="48"/>
  <c r="AE9" i="48" s="1"/>
  <c r="AC26" i="48"/>
  <c r="L26" i="48"/>
  <c r="L20" i="48"/>
  <c r="AA20" i="48" s="1"/>
  <c r="V14" i="48"/>
  <c r="V10" i="48" s="1"/>
  <c r="V9" i="48" s="1"/>
  <c r="U26" i="48"/>
  <c r="U20" i="48"/>
  <c r="AJ20" i="48" s="1"/>
  <c r="F20" i="48"/>
  <c r="G14" i="48"/>
  <c r="G10" i="48" s="1"/>
  <c r="G9" i="48" s="1"/>
  <c r="AH26" i="48"/>
  <c r="P26" i="48"/>
  <c r="K26" i="48"/>
  <c r="Z10" i="48"/>
  <c r="Z9" i="48" s="1"/>
  <c r="X26" i="48"/>
  <c r="Q26" i="48"/>
  <c r="Q20" i="48"/>
  <c r="AF20" i="48" s="1"/>
  <c r="AJ12" i="48"/>
  <c r="AJ10" i="48" s="1"/>
  <c r="AJ9" i="48" s="1"/>
  <c r="AG23" i="48"/>
  <c r="AF68" i="48"/>
  <c r="Q18" i="49" l="1"/>
  <c r="Q25" i="49"/>
  <c r="Q21" i="49"/>
  <c r="M21" i="49" s="1"/>
  <c r="L21" i="49"/>
  <c r="H21" i="49" s="1"/>
  <c r="L18" i="49"/>
  <c r="V18" i="49" s="1"/>
  <c r="S25" i="49"/>
  <c r="W8" i="49"/>
  <c r="W19" i="49" s="1"/>
  <c r="U18" i="49"/>
  <c r="H18" i="49"/>
  <c r="G25" i="49"/>
  <c r="AJ19" i="49"/>
  <c r="M18" i="49"/>
  <c r="M8" i="49" s="1"/>
  <c r="M19" i="49" s="1"/>
  <c r="AJ25" i="49"/>
  <c r="P25" i="49"/>
  <c r="AF18" i="49"/>
  <c r="AF21" i="49" s="1"/>
  <c r="AB21" i="49" s="1"/>
  <c r="AF25" i="49"/>
  <c r="C18" i="49"/>
  <c r="C8" i="49" s="1"/>
  <c r="C19" i="49" s="1"/>
  <c r="AJ19" i="48"/>
  <c r="Z26" i="48"/>
  <c r="Z19" i="48"/>
  <c r="AA14" i="48"/>
  <c r="AA10" i="48" s="1"/>
  <c r="AA9" i="48" s="1"/>
  <c r="V26" i="48"/>
  <c r="V20" i="48"/>
  <c r="AK20" i="48" s="1"/>
  <c r="G26" i="48"/>
  <c r="G20" i="48"/>
  <c r="F26" i="48"/>
  <c r="P38" i="48"/>
  <c r="AE25" i="48"/>
  <c r="AE19" i="48"/>
  <c r="V13" i="49" l="1"/>
  <c r="V9" i="49" s="1"/>
  <c r="V8" i="49" s="1"/>
  <c r="V19" i="49" s="1"/>
  <c r="AK18" i="49"/>
  <c r="AB18" i="49"/>
  <c r="AB8" i="49" s="1"/>
  <c r="AB19" i="49" s="1"/>
  <c r="H8" i="49"/>
  <c r="H19" i="49" s="1"/>
  <c r="U19" i="49"/>
  <c r="R18" i="49"/>
  <c r="L25" i="49"/>
  <c r="AA19" i="48"/>
  <c r="AA22" i="48" s="1"/>
  <c r="W22" i="48" s="1"/>
  <c r="P42" i="48"/>
  <c r="M38" i="48"/>
  <c r="M42" i="48" s="1"/>
  <c r="U38" i="48"/>
  <c r="AF14" i="48"/>
  <c r="AF10" i="48" s="1"/>
  <c r="AF9" i="48" s="1"/>
  <c r="AJ25" i="48"/>
  <c r="AB25" i="48"/>
  <c r="AE22" i="48"/>
  <c r="U25" i="49" l="1"/>
  <c r="V21" i="49"/>
  <c r="R21" i="49" s="1"/>
  <c r="V25" i="49"/>
  <c r="R8" i="49"/>
  <c r="R19" i="49" s="1"/>
  <c r="AK19" i="49"/>
  <c r="AK25" i="49"/>
  <c r="AG18" i="49"/>
  <c r="AK21" i="49"/>
  <c r="AG21" i="49" s="1"/>
  <c r="AF19" i="48"/>
  <c r="AB19" i="48" s="1"/>
  <c r="AF22" i="48"/>
  <c r="AB22" i="48" s="1"/>
  <c r="W19" i="48"/>
  <c r="W9" i="48" s="1"/>
  <c r="W20" i="48" s="1"/>
  <c r="AE26" i="48"/>
  <c r="AA26" i="48"/>
  <c r="AG25" i="48"/>
  <c r="AJ22" i="48"/>
  <c r="R38" i="48"/>
  <c r="R42" i="48" s="1"/>
  <c r="U42" i="48"/>
  <c r="AG8" i="49" l="1"/>
  <c r="AG19" i="49" s="1"/>
  <c r="AB9" i="48"/>
  <c r="AB20" i="48" s="1"/>
  <c r="AK14" i="48"/>
  <c r="AF26" i="48"/>
  <c r="AK10" i="48" l="1"/>
  <c r="AK9" i="48" s="1"/>
  <c r="AJ26" i="48"/>
  <c r="AK19" i="48" l="1"/>
  <c r="AG19" i="48" s="1"/>
  <c r="AK22" i="48"/>
  <c r="AG22" i="48" s="1"/>
  <c r="AG9" i="48" l="1"/>
  <c r="AG20" i="48" s="1"/>
  <c r="AK26" i="48"/>
  <c r="M11" i="47" l="1"/>
  <c r="E22" i="39"/>
  <c r="B72" i="44" l="1"/>
  <c r="F75" i="44" s="1"/>
  <c r="I73" i="42" l="1"/>
</calcChain>
</file>

<file path=xl/sharedStrings.xml><?xml version="1.0" encoding="utf-8"?>
<sst xmlns="http://schemas.openxmlformats.org/spreadsheetml/2006/main" count="2365" uniqueCount="853">
  <si>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</si>
  <si>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</si>
  <si>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</si>
  <si>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</si>
  <si>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</si>
  <si>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</si>
  <si>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</si>
  <si>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</si>
  <si>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</si>
  <si>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</si>
  <si>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</si>
  <si>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</si>
  <si>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</si>
  <si>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</si>
  <si>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</si>
  <si>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</si>
  <si>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</si>
  <si>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</si>
  <si>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</si>
  <si>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</si>
  <si>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</si>
  <si>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</si>
  <si>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</si>
  <si>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</si>
  <si>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</si>
  <si>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</si>
  <si>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</si>
  <si>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</si>
  <si>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</si>
  <si>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</si>
  <si>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</si>
  <si>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</si>
  <si>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</si>
  <si>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</si>
  <si>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</si>
  <si>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</si>
  <si>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</si>
  <si>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</si>
  <si>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</si>
  <si>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</si>
  <si>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</si>
  <si>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</si>
  <si>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</si>
  <si>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</si>
  <si>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</si>
  <si>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</si>
  <si>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</si>
  <si>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</si>
  <si>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</si>
  <si>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</si>
  <si>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</si>
  <si>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</si>
  <si>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</si>
  <si>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</si>
  <si>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</si>
  <si>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</si>
  <si>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</si>
  <si>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</si>
  <si>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</si>
  <si>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</si>
  <si>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</si>
  <si>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</si>
  <si>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</si>
  <si>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</si>
  <si>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</si>
  <si>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</si>
  <si>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</si>
  <si>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</si>
  <si>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</si>
  <si>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</si>
  <si>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</si>
  <si>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</si>
  <si>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</si>
  <si>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</si>
  <si>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</si>
  <si>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</si>
  <si>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</si>
  <si>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</si>
  <si>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</si>
  <si>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</si>
  <si>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</si>
  <si>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</si>
  <si>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</si>
  <si>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</si>
  <si>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</si>
  <si>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</si>
  <si>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</si>
  <si>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</si>
  <si>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</si>
  <si>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</si>
  <si>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</si>
  <si>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</si>
  <si>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</si>
  <si>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</si>
  <si>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</si>
  <si>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</si>
  <si>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</si>
  <si>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</si>
  <si>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</si>
  <si>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</si>
  <si>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</si>
  <si>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</si>
  <si>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</si>
  <si>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</si>
  <si>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</si>
  <si>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</si>
  <si>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</si>
  <si>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</si>
  <si>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</si>
  <si>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</si>
  <si>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</si>
  <si>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</si>
  <si>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</si>
  <si>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</si>
  <si>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</si>
  <si>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</si>
  <si>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</si>
  <si>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</si>
  <si>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</si>
  <si>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</si>
  <si>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1.1.3.3.1.</t>
  </si>
  <si>
    <t>Ремонт основных фондов</t>
  </si>
  <si>
    <t>Услуги связи</t>
  </si>
  <si>
    <t>Расходы на услуги вневедомственной охраны и коммунального хозяйтсва</t>
  </si>
  <si>
    <t>Расходы на юридические и информационные услуги</t>
  </si>
  <si>
    <t>Расходы на аудит и консультационные услуги</t>
  </si>
  <si>
    <t>Расходы на командировки и представительские расходы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</si>
  <si>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</si>
  <si>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</si>
  <si>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</si>
  <si>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</si>
  <si>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</si>
  <si>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</si>
  <si>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</si>
  <si>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</si>
  <si>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</si>
  <si>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</si>
  <si>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</si>
  <si>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2019</t>
  </si>
  <si>
    <t>2023</t>
  </si>
  <si>
    <t>ООО "РСК"</t>
  </si>
  <si>
    <t>тыс. руб./МВт.ч.</t>
  </si>
  <si>
    <t>3664230938</t>
  </si>
  <si>
    <t>366401001</t>
  </si>
  <si>
    <t>в том числе ВН</t>
  </si>
  <si>
    <t>в том числе СН1</t>
  </si>
  <si>
    <t>в том числе СН2</t>
  </si>
  <si>
    <t>в том числе НН</t>
  </si>
  <si>
    <t>в том числе длина линий ВН</t>
  </si>
  <si>
    <t>в том числе длина линий СН1</t>
  </si>
  <si>
    <t>в том числе длина линий СН2</t>
  </si>
  <si>
    <t>в том числе длина линий НН</t>
  </si>
  <si>
    <t>2.1.</t>
  </si>
  <si>
    <t>2.2.</t>
  </si>
  <si>
    <t>2.3.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</si>
  <si>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</si>
  <si>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</si>
  <si>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</si>
  <si>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</si>
  <si>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</si>
  <si>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</si>
  <si>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</si>
  <si>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</si>
  <si>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</si>
  <si>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</si>
  <si>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5.4.</t>
  </si>
  <si>
    <t>1.</t>
  </si>
  <si>
    <t>1.1.</t>
  </si>
  <si>
    <t>1.2.</t>
  </si>
  <si>
    <t>1.3.</t>
  </si>
  <si>
    <t>1.4.</t>
  </si>
  <si>
    <t>1.5.</t>
  </si>
  <si>
    <t>2.</t>
  </si>
  <si>
    <t>3.</t>
  </si>
  <si>
    <t>4.</t>
  </si>
  <si>
    <t>ВН</t>
  </si>
  <si>
    <t>СН1</t>
  </si>
  <si>
    <t>СН2</t>
  </si>
  <si>
    <t>НН</t>
  </si>
  <si>
    <t>Всего</t>
  </si>
  <si>
    <t>(подпись)</t>
  </si>
  <si>
    <t>Статьи затрат</t>
  </si>
  <si>
    <t>Договор ВР ТП №16-ФЛ/ВР от 15.07.2021 Аракелов М.Н.</t>
  </si>
  <si>
    <t>Амортизация</t>
  </si>
  <si>
    <t>Аренда офиса</t>
  </si>
  <si>
    <t>Больничные за счет работодателя</t>
  </si>
  <si>
    <t>Взносы в ФСС от НС и ПЗ</t>
  </si>
  <si>
    <t>Командировочные расходы</t>
  </si>
  <si>
    <t>Договор ТП №11-ФЛ от 18.05.2021г. Черепанов П.А.</t>
  </si>
  <si>
    <t>Договор ТП №12-ФЛ от 18.05.2021г. Петлева О.Н.</t>
  </si>
  <si>
    <t>Материальные расходы (Мебель)</t>
  </si>
  <si>
    <t>Договор ТП №14 от 25.06.2020г. СтройИнжиниринг</t>
  </si>
  <si>
    <t>Материальные расходы(компьютерная техника)</t>
  </si>
  <si>
    <t>Оплата труда</t>
  </si>
  <si>
    <t>Прочие расходы</t>
  </si>
  <si>
    <t>Расходы на канцтовары</t>
  </si>
  <si>
    <t>Договор ТП №5-ФЛ от 20.02.2021г  Редин О.А.</t>
  </si>
  <si>
    <t>Расходы на коммунальные платежи (аренда офиса)</t>
  </si>
  <si>
    <t>Расходы на обеспечение нормальных условий труда и мер по ТБ</t>
  </si>
  <si>
    <t>Доходы от операционной деятельности</t>
  </si>
  <si>
    <t>Расходы на почтовые услуги</t>
  </si>
  <si>
    <t>Передача электрической энергии</t>
  </si>
  <si>
    <t>Расходы на ТОиР оргтехники</t>
  </si>
  <si>
    <t>Расходы на услуги вневедомственной охраны</t>
  </si>
  <si>
    <t>Страхование автомобиля ОСАГО</t>
  </si>
  <si>
    <t>Страховые взносы</t>
  </si>
  <si>
    <t>Транспортный налог</t>
  </si>
  <si>
    <t>Услуги доступа в интернет</t>
  </si>
  <si>
    <t>Счет</t>
  </si>
  <si>
    <t>Сальдо на начало периода</t>
  </si>
  <si>
    <t>Обороты за период</t>
  </si>
  <si>
    <t>Сальдо на конец периода</t>
  </si>
  <si>
    <t>Номенклатурные группы</t>
  </si>
  <si>
    <t>Дебет</t>
  </si>
  <si>
    <t>Кредит</t>
  </si>
  <si>
    <t>20</t>
  </si>
  <si>
    <t>20.01</t>
  </si>
  <si>
    <t>&lt;...&gt;</t>
  </si>
  <si>
    <t>Аренда земельного участка</t>
  </si>
  <si>
    <t>Имущественные налоги</t>
  </si>
  <si>
    <t>Аренда электросетевого имущества</t>
  </si>
  <si>
    <t>Материальные расходы (ГСМ)</t>
  </si>
  <si>
    <t>Материальные расходы (спецодежда)</t>
  </si>
  <si>
    <t>Расходы на оплату потерь электрической энергии</t>
  </si>
  <si>
    <t>Расходы на переоформление документов</t>
  </si>
  <si>
    <t>Расходы на ТОиР автотранспорта</t>
  </si>
  <si>
    <t>Итого</t>
  </si>
  <si>
    <t>Прочие доходы и расходы</t>
  </si>
  <si>
    <t>91</t>
  </si>
  <si>
    <t>Штрафы, пени и неустойки к получению (уплате)</t>
  </si>
  <si>
    <t>91.02</t>
  </si>
  <si>
    <t>Оплата труда, не учитываемая в целях налогообложения</t>
  </si>
  <si>
    <t>Премия ко Дню энергетика</t>
  </si>
  <si>
    <t>Проценты к получению (уплате)</t>
  </si>
  <si>
    <t>Прочие внереализационные доходы и расходы (не учит. в НУ)</t>
  </si>
  <si>
    <t>Расходы на услуги банков</t>
  </si>
  <si>
    <t>Расходы по передаче товаров (работ, услуг) безвозмездно и для собственных нужд</t>
  </si>
  <si>
    <t>91.09</t>
  </si>
  <si>
    <t>Основные средства</t>
  </si>
  <si>
    <t>01</t>
  </si>
  <si>
    <t>01.01</t>
  </si>
  <si>
    <t>2КЛ-0,4кВ L=2*75м от ТП 6/0,4кВ №7-1 ПС 35/6кВ Стрелица до ВРУ Котельной</t>
  </si>
  <si>
    <t>2КЛ-6кВ L=2*1000м от яч. №7, яч №9 ПС 35/6 кВ Стрелица (ДТП № 14 от 25.06.2020)</t>
  </si>
  <si>
    <t>4КЛ-0,4кВ L=4*225м от ТП 6/0,4кВ №7-1 ПС 35/6кВ Стрелица до ВРУ Школы</t>
  </si>
  <si>
    <t>AИИС КУЭ подстанция "Стрелица" по адресу: Воронежская область, Семилукский район, р.п Стрелица, улиц</t>
  </si>
  <si>
    <t>Автомобиль LADA, 219410 LADA GRANTA VIN XTA219410L0162207</t>
  </si>
  <si>
    <t>Автомобиль грузовой фургон УАЗ-390995, VIN: XTT390995K1205422</t>
  </si>
  <si>
    <t>АИИС КУЭ подстанция "Белый Колодец"</t>
  </si>
  <si>
    <t>АИИС КУЭ центральный пульт</t>
  </si>
  <si>
    <t>Здание электроподстанции 35/6 кВ, общая площадь 178,6 кв.м, инв № 16147, по адресу: Воронежская обла</t>
  </si>
  <si>
    <t>Здание электроподстанции 35/6 кВ, общая площадь 236,8 кв.м., инв. № 16137, по адресу: Воронежская об</t>
  </si>
  <si>
    <t>Здание электроподстанции 35/6 кВ, общая площадь 33,8 кв.м., инв. № 16090, по адресу: Воронежская обл</t>
  </si>
  <si>
    <t>Земельный участок площадью 256 кв.м. г.Семилуки, ул.Чайковского, уч.2а 36:28:0106033:122</t>
  </si>
  <si>
    <t>Земельный участок площадью 271 кв.м, Семилукский р-н, п.Стрелица, ул.Центральная 16а</t>
  </si>
  <si>
    <t>Земельный участок Хох. р-н Петинское с/п п/п р "Бел.кол." 5593 кв.м. кад №36:3800010:235</t>
  </si>
  <si>
    <t>Кабельная линия 6кВ по адресу: Воронежская область, Семилукский район, 380 м северо-запад от д.13 по</t>
  </si>
  <si>
    <t>Кабельная линия КЛ-04 кВ, ул. Боровская 11 протяж. 140 м</t>
  </si>
  <si>
    <t>Кабельная линия КЛ-04 кВ, ул. Боровская 12 протяж. 75 м</t>
  </si>
  <si>
    <t>Кабельная линия КЛ-04 кВ, ул. Боровская 13 протяж. 75 м</t>
  </si>
  <si>
    <t>Кабельная линия КЛ-04 кВ, ул. Боровская 6 протяж. 60 м</t>
  </si>
  <si>
    <t>Кабельная линия КЛ-04 кВ, ул. Боровская 7 протяж. 115 м</t>
  </si>
  <si>
    <t>Кабельная линия КЛ-04 кВ, ул. Боровская 9 протяж. 170 м</t>
  </si>
  <si>
    <t>Кабельная линия КЛ-04 кВ, ул. Кленовая 12 протяж. 100 м</t>
  </si>
  <si>
    <t>Кабельная линия КЛ-04 кВ, ул. Сомовская 19 протяж. 110 м</t>
  </si>
  <si>
    <t>Кабельная линия КЛ-04 кВ, ул. Сомовская 49 протяж. 74 м</t>
  </si>
  <si>
    <t>Кабельная линия КЛ-04 кВ, ул. Сомовская 5 протяж. 100 м</t>
  </si>
  <si>
    <t>Кабельная линия КЛ-04 кВ, ул. Сомовская 51 протяж. 115 м</t>
  </si>
  <si>
    <t>Кабельная линия КЛ-04 кВ, ул. Сомовская 53 протяж. 115 м</t>
  </si>
  <si>
    <t>КЛ-0,4кВ L= 2*250м от 2 с.ш. РУ 0,4 кВ КТП 630 кВА до ВРУ Чайковского, 7</t>
  </si>
  <si>
    <t>КЛ-0,4кВ L=2*250м от 1 с.ш. РУ 0,4 кВ КТП 630 кВА до ВРУ Чайковского, 7</t>
  </si>
  <si>
    <t>КЛ-10 кВ /СТАРТ/ ДТП № 12-ЮЛ от 02.11.2020</t>
  </si>
  <si>
    <t>КЛ-6кВ L=850м от оп №33 ВКЛ-6-9 от ПС 35кВ №4</t>
  </si>
  <si>
    <t>КТП 10/0,4кВ "Медовка" ДТП № 31-ФЛ от 29.10.2020</t>
  </si>
  <si>
    <t>КТП 10/0,4кВ №5-9 ВЛ-10-5 ПС 110 кВ "Воля" (ДТП №5-ФЛ от 20.02.2021)</t>
  </si>
  <si>
    <t>КТП 630 кВА №777 г.Семилуки ул.Чайковского, уч.2а</t>
  </si>
  <si>
    <t>КТП № 2-1 "Депо" от ВЛ 6-2 ПС 35/6 кВ   Стрелица</t>
  </si>
  <si>
    <t>КТП №844 от опоры №33 ВЛ-6 №10 ПС 35/6 кВ Стрелица</t>
  </si>
  <si>
    <t>Линия электропередач ВЛ-35 кВ (протяженность 953 м) по адресу: Воронежская область, Семилукский райо</t>
  </si>
  <si>
    <t>Линия электропередач от п/с Орлов Лог до п/с Ендов Лог (35 кВ) (протяженность 2083м) по адресу: Воро</t>
  </si>
  <si>
    <t>Линия электропередачи трехпроводного напряжения 6 кВ (ВЛ-6 кВ L=1945 м) ячейка №5 ПС Орлов Лог</t>
  </si>
  <si>
    <t>Линия электропередачи трехпроводного напряжения 6 кВ (ВЛ-6 кВ L=2280 м) ячейка №6 ПС Северная</t>
  </si>
  <si>
    <t>Линия электропередачи трехпроводного напряжения 6 кВ (ВЛ-6 кВ L=250 м) ячейка №2 ПС Стрелица</t>
  </si>
  <si>
    <t>Линия электропередая отп/с Ендов Лог до п/с р-ка (35 кВ), (протяженность 2192 м) по адресу: Воронежс</t>
  </si>
  <si>
    <t>Подстанция 35/6кВ</t>
  </si>
  <si>
    <t>Подстанция Орлов Лог по адресу: Воронежская область, Семилукский район, пос. Орлов Лог, переулок Орл</t>
  </si>
  <si>
    <t>Распределительное устройство наружной установки</t>
  </si>
  <si>
    <t>ТП 6/0,4 кВ №7-1 ПС 35/6 кВ Стрелица (ДТП № 14 от 25.06.2020)</t>
  </si>
  <si>
    <t>Трансформаторная подстанция РУ-0,4 кВ пос.Стрелица, ул.Центральная дом №16 "а"</t>
  </si>
  <si>
    <t>Устройство проверки простых защит "Нептун-2"</t>
  </si>
  <si>
    <t>Электроподстанция</t>
  </si>
  <si>
    <t>Расходы на программное обеспечение</t>
  </si>
  <si>
    <t>Расходы на обучение сотрудников</t>
  </si>
  <si>
    <t>Период</t>
  </si>
  <si>
    <t>Документ</t>
  </si>
  <si>
    <t>Аналитика Дт</t>
  </si>
  <si>
    <t>Аналитика Кт</t>
  </si>
  <si>
    <t>Текущее сальдо</t>
  </si>
  <si>
    <t>Сальдо на начало</t>
  </si>
  <si>
    <t>60.01</t>
  </si>
  <si>
    <t>Обороты за период и сальдо на конец</t>
  </si>
  <si>
    <t>Показатели</t>
  </si>
  <si>
    <t>ТП</t>
  </si>
  <si>
    <t>Выводимые данные: БУ (данные бухгалтерского учета)</t>
  </si>
  <si>
    <t>Расходы на медосмотр</t>
  </si>
  <si>
    <t>Малоценное оборудование и запасы</t>
  </si>
  <si>
    <t>Договор ТП №13-ФЛ от 23.11.2022г Еремин Д.В.</t>
  </si>
  <si>
    <t>Договор ТП №14-ФЛ от 28.09.2022г Орман И.Б.</t>
  </si>
  <si>
    <t>Договор ТП №16-ФЛ от 20.05.2021г. ЖК Славяноград</t>
  </si>
  <si>
    <t>Договор ТП №16-ФЛ от 28.09.2022г Гревцев А.Ф.</t>
  </si>
  <si>
    <t>Договор ТП №17-ФЛ от 26.09.2022г Перелыгин Д.И.</t>
  </si>
  <si>
    <t>Договор ТП №28-Вр от 08.10.2021г ЖБИ-ЖИЛСТРОЙ</t>
  </si>
  <si>
    <t>Договор ТП №3-ЮЛ от 24.02.2021г ЖБИ-ЖИЛСТРОЙ 910</t>
  </si>
  <si>
    <t>Договор ТП №30-ФЛ от 25.11.2021г. Удовин Г.С.</t>
  </si>
  <si>
    <t>Договор ТП №33-ЮЛ от 02.12.2021г. ДЕВЕЛОПМЕНТ-В</t>
  </si>
  <si>
    <t>Договор ТП №4-ФЛ от 31.03.2022г. Солохин В.Н.</t>
  </si>
  <si>
    <t>Договор ТП №4-ЮЛ от 24.02.2021г ЖБИ-ЖИЛСТРОЙ 910</t>
  </si>
  <si>
    <t>Договор ТП №9-ВР от 21.04.2022 Воронежстрой</t>
  </si>
  <si>
    <t>Земельный налог</t>
  </si>
  <si>
    <t>Расходы на услуги по охране имущества (видеонаблюдение)</t>
  </si>
  <si>
    <t>Ответственный:</t>
  </si>
  <si>
    <t>Главный бухгалтер</t>
  </si>
  <si>
    <t xml:space="preserve"> </t>
  </si>
  <si>
    <t>Косякова В. А.</t>
  </si>
  <si>
    <t>(должность)</t>
  </si>
  <si>
    <t>(расшифровка подписи)</t>
  </si>
  <si>
    <t>Транспортные услуги</t>
  </si>
  <si>
    <t>26</t>
  </si>
  <si>
    <t>Расходы на информационные услуги</t>
  </si>
  <si>
    <t>Расходы по подбору и подготовке кадров</t>
  </si>
  <si>
    <t>Счет, Наименование счета</t>
  </si>
  <si>
    <t>90, Продажи</t>
  </si>
  <si>
    <t>90.01, Выручка</t>
  </si>
  <si>
    <t>90.01.1, Выручка по деятельности с основной системой налогообложения</t>
  </si>
  <si>
    <t>90.02, Себестоимость продаж</t>
  </si>
  <si>
    <t>90.02.1, Себестоимость продаж по деятельности с основной системой налогообложения</t>
  </si>
  <si>
    <t>90.03, Налог на добавленную стоимость</t>
  </si>
  <si>
    <t>90.08, Управленческие расходы</t>
  </si>
  <si>
    <t>90.08.1, Управленческие расходы по деятельности с основной системой налогообложения</t>
  </si>
  <si>
    <t>Договор ТП №22-Вр от 06.07.2021г ЖБИ-Жилстрой 910</t>
  </si>
  <si>
    <t>Договор ТП №23-Вр от 06.07.2021г ЖБИ-Жилстрой 910</t>
  </si>
  <si>
    <t>Договор ТП №27-ЮЛ от 12.08.2020г ЖБИ-ЖИЛСТРОЙ</t>
  </si>
  <si>
    <t>Договор ТП №28-ЮЛ от 12.08.2020г ЖБИ-ЖИЛСТРОЙ</t>
  </si>
  <si>
    <t>Договор ТП №40-ЮЛ от 15.12.2020г. МЕТАЛЛОПТТОРГ</t>
  </si>
  <si>
    <t>Договор ТП №55-ВР от 18.01.2021г ЖБИ-ЖИЛСТРОЙ</t>
  </si>
  <si>
    <t>Договор ТП №56-ВР от 18.01.2021г ЖБИ-ЖИЛСТРОЙ</t>
  </si>
  <si>
    <t>90.09, Прибыль / убыток от продаж</t>
  </si>
  <si>
    <t>Госпошлина</t>
  </si>
  <si>
    <t>2КЛ 6 кВ L=2*127м от РП-6кВ по пер.Здоровья поз.5 до ТП-6/0,4кВ (ДТП № 1-ЮЛ ЭЖСС)</t>
  </si>
  <si>
    <t>2КЛ-10кВ L=2*327м РЦ Перекресток ( ДТП №33-ЮЛ от 02.12.2021г. ДЕВЕЛОПМЕНТ-В)</t>
  </si>
  <si>
    <t>2КТПНУ-Т-КК-1250/10/0,4ВН У1 (ДТП №33-ЮЛ от 02.12.202г. ДЕВЕЛОПМЕНТ-В)</t>
  </si>
  <si>
    <t>2ТП-6/0,4кВ 2*1250кВА пер.Здоровья (ДТП №1ЮЛ ЭЖСС)</t>
  </si>
  <si>
    <t>AИИС КУЭ подстанция "Северная" по адресу: Воронежская область, Семилукский район, 380м северо-запад</t>
  </si>
  <si>
    <t>Автомобиль легковой LADA LARGUS VIN (XTAKS045LL1306145)</t>
  </si>
  <si>
    <t>Автомобиль легковой LADA LARGUS VIN (XTAKS045LL1306298)</t>
  </si>
  <si>
    <t>Автомобиль легковой LADA, KS045L LADA LARGUS. (VIN): XTAKS045LK1187681</t>
  </si>
  <si>
    <t>АИИС КУЭ подстанция "Орлов Лог" по адресу: Воронежская область, Семилукский район,, пос. Орлов Лог,</t>
  </si>
  <si>
    <t>БКТП - 2 лит.1А, общей площадью 21.3 кв.м, нежилое 1-этажный, г.Воронеж, ул.Революции 1905 года, 31л</t>
  </si>
  <si>
    <t>Блочная комплектная трансформаторная подстанция 2БКТП-2х1000/6/0,4</t>
  </si>
  <si>
    <t>ВЛ 10 кВ от опоры №57 ВЛ 10-2 ПС 35кВ Новоживотинное протяженность 5010м</t>
  </si>
  <si>
    <t>ВЛ-0,4кВ L=5500 м КП "Изумрудный" 36:25:0000000:13698</t>
  </si>
  <si>
    <t>ВЛ-0,4кВ от ТП 10/0,4кВ №641 от ВЛ 10-2 ПС 35кВ Новоживотинное, L=4860м</t>
  </si>
  <si>
    <t>ВЛ-0,4кВ от ТП 10/0,4кВ№761 ВЛ 10-5 ПС 35кВ Новоживотинное, L=4284м</t>
  </si>
  <si>
    <t>ВЛИ 10кВ от оп.43 до КТП 400/10/0,4 №641-1 L=706м</t>
  </si>
  <si>
    <t>ВЛИ-10 кВ, протяженностью 3400 метров от опоры №297(ПКУ) до КТП 5-32 10/0,4кВ/250кВА, КТП 5-36 10/0,</t>
  </si>
  <si>
    <t>Внеплощадочные сети 0,4 кВ, г.Воронеж, ул.Революции 1905 года, 31</t>
  </si>
  <si>
    <t>Внеплощадочные сети 6 кВ, г.Воронеж, ул.Революции 1905 года, 31</t>
  </si>
  <si>
    <t>Воздушная линия 10кВ L=14м от опоры №2 ВЛ 10-9 ПС 110кВ Студенческая</t>
  </si>
  <si>
    <t>Здание распределительного пункта общей площадью 34,1 кв.м</t>
  </si>
  <si>
    <t>Здание трансформаторной подстанции общей площадью 105,9 кв.м, 36:34:0401016:704</t>
  </si>
  <si>
    <t>Земельный участок г. Воронеж ул. Революции 1905 г, д.31 с,т, кад. №36:34:0401016:2634 (50 кв.м)</t>
  </si>
  <si>
    <t>Земельный участок г. Воронеж ул. Революции 1905г,д.31и,31е,31б, кад. №36:34:0401016:2632 (211 кв.м)</t>
  </si>
  <si>
    <t>Земельный участок Революции 1905 года, 31 с, т 50 кв.м.</t>
  </si>
  <si>
    <t>Земельный участок Революции 1905 года, 31с, т 52 кв.м.</t>
  </si>
  <si>
    <t>Кабельная линия 10кВ L=119м от ПКУ 10 до ТП №1</t>
  </si>
  <si>
    <t>Кабельная линия 10кВ L=447м от ТП №1 до ТП №2  и от ТП№2 до ТП№3</t>
  </si>
  <si>
    <t>Кабельная линия КЛ-04 кВ, ул. Кленовая 10 протяж. 75 м</t>
  </si>
  <si>
    <t>Кабельная сеть 0,4кВ L=308,7 м от ТП 6-0,4кВ до жилого дома поз.8 секция 1,2</t>
  </si>
  <si>
    <t>Кабельная сеть 248 метров г.Воронеж, ул.Революции 1905 года, 31е</t>
  </si>
  <si>
    <t>Кабельная сеть г.Воронеж, ул.Революции 1905 года 31 ( КЛ-6 кВ от ПС №45)</t>
  </si>
  <si>
    <t>Кабельная сеть от ТП1 до ТП2, г.Воронеж, ул.Революции 1905 года, 31</t>
  </si>
  <si>
    <t>Кабельные линии 0,4 кВ, протяженностью 2020 м., от БКТП №1 до ВРУ 0,4кВ ул.Революции 1905 года</t>
  </si>
  <si>
    <t>Кабельные линии до 1кВ (от РП 6/0,4кВ до 1ВРУ, 2ВРУ, 3ВРУ ЖК по пер.Здовья поз.5) L=1432м</t>
  </si>
  <si>
    <t>КВЛ 10 кВ от оп №76 ВЛ 10-5 ПС 35кВ Новоживотинное протяженность 180 метров</t>
  </si>
  <si>
    <t>КВЛ 6 кВ №4 от ПС 35кВ №4, по адресу: Воронежская обл., г.Семилуки, ул.25 лет Октября, 9е</t>
  </si>
  <si>
    <t>КЛ 10 кВ (АСБ-3*70-10), протяженность 240 метров от оп.70 до оп.71 СНТСН «Стройдеталь»</t>
  </si>
  <si>
    <t>КЛ-0,4кВ от ТП 10/0,4кВ от опоры №32 ВЛ 10-9 ПС 110кВ Студенческая, L=5840м</t>
  </si>
  <si>
    <t>КЛ-0,4кВ протяженностью 96 м., от ТП №4 г.Воронеж, ул.Революции 1905 года, 31е до ВРУ 0,4 кВ</t>
  </si>
  <si>
    <t>КЛ-6 КВ №1 ПС №10</t>
  </si>
  <si>
    <t>КЛ-6 КВ №2 ПС №10</t>
  </si>
  <si>
    <t>КТП 250-10/0,4-90-У1 (дисп. номер ПАО «Россети центр» № 5-32 от ВЛ 10-5 ПС Н.Животинное)</t>
  </si>
  <si>
    <t>КТП 250-10/0,4-90-У1 (дисп. номер ПАО «Россети центр» № 5-36 от ВЛ 10-5 ПС Н.Животинное),</t>
  </si>
  <si>
    <t>КТП 400/10/0,4кВ №641-1 по адресу: ул.Янтарная, д.Медовка, Рамонский р-он, Воронежская обл.</t>
  </si>
  <si>
    <t>КТП № 1 Революции 1905г</t>
  </si>
  <si>
    <t>КТП № 1А Революции 1905г</t>
  </si>
  <si>
    <t>КТП № 6-1 от ВЛ 6-6 ПС 35/6 кВ Северная</t>
  </si>
  <si>
    <t>КТП-630-10/0,4-У1 (дисп.наим-ие №761) д.Медовка, Рамонский район</t>
  </si>
  <si>
    <t>КТПП К/К-1000/10/0,4-0,2-У1 заводской номер 52266</t>
  </si>
  <si>
    <t>КТПП К/К-1000/10/0,4-0,2-У1 заводской номер 52267</t>
  </si>
  <si>
    <t>КТПП К/К-1000/10/0,4-0,2-У1 заводской номер 52268</t>
  </si>
  <si>
    <t>КТПТ В/В-1000/10/0,4-02-У (дисп.номер  ПАО "МРСК Центра" №642 от ВЛ 10-2 ПС Н.Животинное)</t>
  </si>
  <si>
    <t>КТПТ В/В-1000/10/0,4-02-У (дисп.номер ПАО "МРСК Центра" №641 от ВЛ 10-2 ПС Н.Животинное)</t>
  </si>
  <si>
    <t>КТПТ В/В-630/10/0,4-02-У (дисп.номер ПАО "МРСК Центра" №640 от ВЛ 10- ПС Н.Животинное)</t>
  </si>
  <si>
    <t>Наружные сети электроснабжения от РП6/0,4кВ до ВРУ жилого дома №90г/1 по пер.Здоровья</t>
  </si>
  <si>
    <t>Нежилое здание лит. 2А, площадью 21.5 кв.м, нежилое, 1-этажный, г.Воронеж, ул.Революции 1905 г, 31т</t>
  </si>
  <si>
    <t>Подстанция Северная по адресу: Воронежская область, Семилукский район, 380 м северо-запад от д № 13</t>
  </si>
  <si>
    <t>Подстанция Стрелица по адресу: Воронежская область, Семилукский район, р.п. Стрелица, ул. Гагарина,</t>
  </si>
  <si>
    <t>Подстанция трансформаторная комплектная киоскового типа (дисп. номер ПАО «Россети центр» № 5-37</t>
  </si>
  <si>
    <t>Пункт коммерческого учета ПКУ 10-2-У1 СНТСН «Стройдеталь»</t>
  </si>
  <si>
    <t>РП 6 кВ Революции 1905г.</t>
  </si>
  <si>
    <t>РП 6/0,4кВ, 36:34:0206019:2296, площадь 73,7 кв.м г.Воронеж, поз.6 по пер.Здоровья поз.5</t>
  </si>
  <si>
    <t>ТП 160/35/0,4 кВ по адресу: Воронежская обл., Лискинский район</t>
  </si>
  <si>
    <t>Устройство комплектное распределительное КРУ-6РПП-У1</t>
  </si>
  <si>
    <t>итого</t>
  </si>
  <si>
    <t>2012</t>
  </si>
  <si>
    <t>Наименование</t>
  </si>
  <si>
    <t>Единица измерения</t>
  </si>
  <si>
    <t xml:space="preserve">Напряжение, кВ </t>
  </si>
  <si>
    <t>по состоянию на 01.01.2022 год</t>
  </si>
  <si>
    <t>Комментарии</t>
  </si>
  <si>
    <t>Количество условных единиц (у) на единицу измерения</t>
  </si>
  <si>
    <t>Количество единиц измерения</t>
  </si>
  <si>
    <t>Объем условных единиц</t>
  </si>
  <si>
    <t>Подстанция</t>
  </si>
  <si>
    <t>п/ст</t>
  </si>
  <si>
    <t>400-500</t>
  </si>
  <si>
    <t>110-150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</si>
  <si>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</si>
  <si>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</si>
  <si>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1-20</t>
  </si>
  <si>
    <t>Воздушный выключатель</t>
  </si>
  <si>
    <t>3 фазы</t>
  </si>
  <si>
    <t>Масляный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</si>
  <si>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</si>
  <si>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</si>
  <si>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</si>
  <si>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</si>
  <si>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</si>
  <si>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</si>
  <si>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</si>
  <si>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</si>
  <si>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Однотрансформаторная ТП, КТП</t>
  </si>
  <si>
    <t>ТП, КТП</t>
  </si>
  <si>
    <t>Двухтрансформаторная ТП, КТП</t>
  </si>
  <si>
    <t xml:space="preserve">Однотрансформаторная подстанция 35/0,4 кВ </t>
  </si>
  <si>
    <t>14</t>
  </si>
  <si>
    <t>15.</t>
  </si>
  <si>
    <t>Итого по Р2.1. и Р2.2.</t>
  </si>
  <si>
    <t xml:space="preserve">ВСЕГО </t>
  </si>
  <si>
    <t>Примечание. В п. 1 учтены трудозатраты оперативного персонала подстанций напряжением 35 - 1150 кВ.</t>
  </si>
  <si>
    <t>Условные единицы по п. п. 2 - 9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</si>
  <si>
    <t>Условные единицы по п. 2 "Силовые трансформаторы 1 - 20 кВ" определяются только для трансформаторов, используемых для собственных нужд подстанций 35 - 1150 кВ.</t>
  </si>
  <si>
    <t>По п. п. 3 - 6 учтены дополнительные трудозатраты на обслуживание и ремонт устройств релейной защиты и автоматики, а для воздушных выключателей (п. 3) - дополнительно трудозатраты по обслуживанию и ремонту компрессорных установок.</t>
  </si>
  <si>
    <t>Значение условных единиц п. п. 4 и 6 "Масляные выключатели 1 - 20 кВ" и "Выключатели нагрузки 1 - 20 кВ" относятся к коммутационным аппаратам, установленным в распределительных устройствах 1 - 20 кВ подстанций 35 - 1150 кВ, ТП, КТП и РП 1 - 20 кВ, а также к секционирующим коммутационным аппаратам на линиях 1 - 20 кВ.</t>
  </si>
  <si>
    <t>Объем РП 1 - 20 кВ в условных единицах определяется по количеству установленных масляных выключателей (п. 4) и выключателей нагрузки (п. 6). При установке в РП трансформаторов 1 - 20/0,4 кВ дополнительные объемы обслуживания определяются по п. 11 или 12.</t>
  </si>
  <si>
    <t>По п. п. 10 - 12 дополнительно учтены трудозатраты оперативного персонала распределительных сетей 0,4 - 20 кВ.</t>
  </si>
  <si>
    <t>По п. п. 1, 2 условные единицы относятся на уровень напряжения, соответствующий первичному напряжению.</t>
  </si>
  <si>
    <t>Условные единицы электрооборудования понизительных подстанций относятся на уровень высшего напряжения подстанций.</t>
  </si>
  <si>
    <t>КЛЭП</t>
  </si>
  <si>
    <t>ВЛЭП</t>
  </si>
  <si>
    <t>Воздушная линия ВЛИ-6кВ (СИП3 1х 50  L= 10 м) (ДТП №16-ФЛ от 20.05.2021г)</t>
  </si>
  <si>
    <t>Кабельная линия КЛ-6кВ (ААБЛ 3х240 L= 3600 м) (ДТП №16-ФЛ от 20.05.2021г. ЖК "Славяноград")</t>
  </si>
  <si>
    <t>ВПУ-6кВ (КРУ-6РП1) (ДТП №16-ФЛ от 20.05.2021г. ЖК "Славяноград")</t>
  </si>
  <si>
    <t>ВПУ-6кВ (КРУ-6РП1) от ВКЛ-6кВ от ТП 777  ВКЛ-6-9 ПС №4</t>
  </si>
  <si>
    <t>Кабельная линия КЛ-6кВ (ААБЛ 3х120 L= 160 м) от ВПУ №1 до ТП 1</t>
  </si>
  <si>
    <t>Комплектная трансформаторная подстанция КТП-630/6/0,4 ТП1 (ДТП №16-ФЛ от 20.05.2021г.)</t>
  </si>
  <si>
    <t>Кабельная линия КЛ-6кВ (ААБЛ 3х120 L= 610 м) от  ТП 1до ТП 2 (ДТП №16-ФЛ от 20.05.2021г.)</t>
  </si>
  <si>
    <t>Комплектная трансформаторная подстанция КТП-630/6/0,4 ТП 2 (ДТП №16-ФЛ от 20.05.2021г.)</t>
  </si>
  <si>
    <t>Кабельная линия КЛ-6кВ (ААБЛ 3х120 L= 270 м) от  ТП 2 до ТП 3 (ДТП №16-ФЛ от 20.05.2021г.)</t>
  </si>
  <si>
    <t>Комплектная трансформаторная подстанция КТП-1000/6/0,4 ТП 3 (ДТП №16-ФЛ от 20.05.2021г.)</t>
  </si>
  <si>
    <t>Кабельная линия КЛ-6кВ (ААБЛ 3х120 L= 15 м) от  ТП 3 до ТП 4 (ДТП №16-ФЛ от 20.05.2021г.)</t>
  </si>
  <si>
    <t>Кабельная линия КЛ-6кВ (ААБЛ 3х50 L= 465 м) от  ВПУ 2 до ТП 4 (ДТП №16-ФЛ от 20.05.2021г.)</t>
  </si>
  <si>
    <t>Комплектная трансформаторная подстанция КТП-400/6/0,4 ТП 4 (ДТП №16-ФЛ от 20.05.2021г.)</t>
  </si>
  <si>
    <t>Материальные расходы (Коммерческий учет ЭЭ ФЗ-522)</t>
  </si>
  <si>
    <t>Материальные расходы на капитальный ремонт ОС (хоз.способ)</t>
  </si>
  <si>
    <t>Расходы на капитальный ремонт ОС (подряд)</t>
  </si>
  <si>
    <t>расходы на возврат и обслуживание долгосрочных заемных средств</t>
  </si>
  <si>
    <t>Оборотно-сальдовая ведомость по счету 20 за 2023 г.</t>
  </si>
  <si>
    <t>Договор ТП № 24-ФЛ от 26.05.2023 Самбурик Н.П.</t>
  </si>
  <si>
    <t>Договор ТП № 26-ФЛ от 29.05.2023г. Попов Н.Н.</t>
  </si>
  <si>
    <t>Договор ТП № 39-ФЛ от 23.08.2023 Симак Е.И. (Бирюзовая, 173)</t>
  </si>
  <si>
    <t>Договор ТП № 40-ФЛ от 30.11.2023 (Давтян Н.М.)</t>
  </si>
  <si>
    <t>Расходы на работы и услуги производственного характера</t>
  </si>
  <si>
    <t>Страхование (КАСКО)</t>
  </si>
  <si>
    <t>Договор ТП № 42-ФЛ от 29.11.2023 Клейменов С.Н.</t>
  </si>
  <si>
    <t>Договор ТП № 50-ФЛ от 27.09.2023 Филатов В.И. (Янтарная, 65)</t>
  </si>
  <si>
    <t>Договор ТП № 54-ФЛ от 27.09.2023 Филатов В.И. (Янтарная, 65А)</t>
  </si>
  <si>
    <t>Договор ТП № 55-ФЛ от 27.09.2023 Филатов В.И. (Янтарная, 66)</t>
  </si>
  <si>
    <t>Договор ТП № 56-ФЛ от 27.09.2023 Филатов В.И. (Янтарная 66А)</t>
  </si>
  <si>
    <t>Договор ТП № 57-ФЛ от 29.09.2023 Шахова С.И. (Бирюзовая, 88)</t>
  </si>
  <si>
    <t>Договор ТП № 58-ФЛ от 13.10.2023 Федоров Н.Д. (Янтарная, 58)</t>
  </si>
  <si>
    <t>Договор ТП № 59-ФЛ от 12.10.2023 Малиёв Е.А. (ул.Янтарная, 199)</t>
  </si>
  <si>
    <t>Договор ТП № 60-ФЛ от 12.10.2023 Агеев К.П. (Бирюзовая, 182)</t>
  </si>
  <si>
    <t>Договор ТП № 61-ФЛ от 30.11.2023 Самородский Н.И.</t>
  </si>
  <si>
    <t>Договор ТП № 62-ФЛ от 30.10.2023 Попов С.С. (Изумрудная 186а)</t>
  </si>
  <si>
    <t>Договор ТП № 63-ФЛ от 16.10.2023 Стребунов А.В. (Бирюзовая, 62)</t>
  </si>
  <si>
    <t>Договор ТП № 64-ФЛ от 16.11.2023 Пастухов Н.С.</t>
  </si>
  <si>
    <t>Договор ТП № 68-ЮЛ от 30.11.202. Семь родников (Революции 1905 года, 31и, 31е, 31б (около дома 31А)</t>
  </si>
  <si>
    <t>Договор ТП № 69-ЮЛ от 30.11.2023 Семь Родников (Революции 1905 года, д. 31С)</t>
  </si>
  <si>
    <t>Договор ТП № 70-ФЛ от 30.11.2023 Пономарев А.А. (Янтарная 80)</t>
  </si>
  <si>
    <t>Договор ТП № 72-ФЛ от 14.11.2023 Тихонов К.И. (ул. Успенская, д. 63а )</t>
  </si>
  <si>
    <t>Договор ТП № 75-ФЛ от 28.12.2023 Рахматуллаев Б.Т. (Янтарная, з/у 68)</t>
  </si>
  <si>
    <t>Договор ТП № 76-ФЛ от 28.12.2023 Рахматуллаев Б.Т. (Янтарная, з/у 68А)</t>
  </si>
  <si>
    <t>Договор ТП № 81-ФЛ от 28.12.2023 Аничкина ТА</t>
  </si>
  <si>
    <t>Договор ТП №1-ЮЛ от 11.02.2022г. ЭЖСС</t>
  </si>
  <si>
    <t>Договор ТП №10-ФЛ от 29.03.2023г Семеняк А.Н.</t>
  </si>
  <si>
    <t>Договор ТП №11-ФЛ от 29.03.2023г Семеняк А.Н.</t>
  </si>
  <si>
    <t>Договор ТП №12-ФЛ от 30.05.2023г. Виллонен Е.А.</t>
  </si>
  <si>
    <t>Договор ТП №12-ЮЛ от 05.07.2022г. СЗ Легенда парк</t>
  </si>
  <si>
    <t>Договор ТП №13-ФЛ от 07.04.2023г. Леликов А.А.</t>
  </si>
  <si>
    <t>Договор ТП №15-ФЛ от 07.08.2023г. Газарян А.К.</t>
  </si>
  <si>
    <t>Договор ТП №16-ФЛ от 20.04.2023г. Козлов А.И.</t>
  </si>
  <si>
    <t>Договор ТП №17-ВР от 05.04.2023г. ЖБИ-ЖИЛСТРОЙ 36</t>
  </si>
  <si>
    <t>Договор ТП №20-ФЛ от 20.04.2023г. Аскаров Рамин</t>
  </si>
  <si>
    <t>Договор ТП №21-ФЛ от 15.05.2023г. Ушанева И.И.</t>
  </si>
  <si>
    <t>Договор ТП №22-ФЛ от 17.05.2023г. Кулешов Д.А.</t>
  </si>
  <si>
    <t>Договор ТП №23-ФЛ от 19.06.203г. Краснов П.Э.</t>
  </si>
  <si>
    <t>Договор ТП №25-ФЛ от 05.06.203г. Патлаха В.В.</t>
  </si>
  <si>
    <t>Договор ТП №27-ФЛ от 29.06.2023г. Семеняк А.Н.</t>
  </si>
  <si>
    <t>Договор ТП №29-ФЛ от 09.07.2023г. Ларюшкина А.С.</t>
  </si>
  <si>
    <t>Договор ТП №3-ВР от 08.02.2023г ЖК Новый Солнечный</t>
  </si>
  <si>
    <t>Договор ТП №30-ФЛ от 25.07.2023г. Попов А.В.</t>
  </si>
  <si>
    <t>Договор ТП №31-ФЛ от 27.07.2023г. Данковцев Г.В.</t>
  </si>
  <si>
    <t>Договор ТП №32-ФЛ от 03.08.2023 Евдокимов Д.В.</t>
  </si>
  <si>
    <t>Договор ТП №33-ФЛ от 31.07.2023 Охапкин Д.Н.(Малахитовая з/у 13)</t>
  </si>
  <si>
    <t>Договор ТП №34-ФЛ от 31.07.2023 Охапкин Д.Н.(Малахитовая з/у 13/1)</t>
  </si>
  <si>
    <t>Договор ТП №35-ФЛ от 31.07.2023 Охапкин Д.Н.(Малахитовая з/у 13/2)</t>
  </si>
  <si>
    <t>Договор ТП №36-ФЛ от 31.07.2023 Охапкин Д.Н.(Малахитовая з/у 14)</t>
  </si>
  <si>
    <t>Договор ТП №37-ФЛ от 31.07.2023 Охапкин Д.Н.(Малахитовая з/у 14/1)</t>
  </si>
  <si>
    <t>Договор ТП №38-ФЛ от 31.07.2023 Охапкин Д.Н.(Малахитовая з/у 14/2)</t>
  </si>
  <si>
    <t>Договор ТП №4-ФЛ от 07.03.2023г Блащенко А.С.</t>
  </si>
  <si>
    <t>Договор ТП №46-ФЛ от 03.10.2023 Вдовкина ТВ (Никольская, 19а)</t>
  </si>
  <si>
    <t>Договор ТП №52-ВР от 18.09.2023г АО "Воронежстрой"</t>
  </si>
  <si>
    <t>Договор ТП №6-ФЛ от 07.03.2023г Маслов С.В.</t>
  </si>
  <si>
    <t>Договор ТП №7-ФЛ от 27.03.2023г Маслов С.В.</t>
  </si>
  <si>
    <t>Договор ТП №8-ЮЛ от 30.03.2021г. (Воронеждорбезопасность)</t>
  </si>
  <si>
    <t>Договор ТП №9-ФЛ от 27.03.2023г. Савченко И.Ю.</t>
  </si>
  <si>
    <t>Расходы на текущее содержание и техническое облуживание ОС</t>
  </si>
  <si>
    <t>Расходы на текущий ремонт ОС</t>
  </si>
  <si>
    <t>Расходы на услуги по сбору и транспортировке отходов производства и потребления</t>
  </si>
  <si>
    <t>Расходы на услуги спецтехники</t>
  </si>
  <si>
    <t>______________________</t>
  </si>
  <si>
    <t>Оборотно-сальдовая ведомость по счету 26 за 2023 г.</t>
  </si>
  <si>
    <t>Расходы на консультационные услуги</t>
  </si>
  <si>
    <t>Расходы, связанные с приобретением права на использование программ для ЭВМ</t>
  </si>
  <si>
    <t>Оборотно-сальдовая ведомость по счету 90 за 2023 г.</t>
  </si>
  <si>
    <t>Выводимые данные: НУ (данные налогового учета)</t>
  </si>
  <si>
    <t>90.01.2, Выручка по отдельным видам деятельности с особым порядком налогообложения</t>
  </si>
  <si>
    <t>Договор ТП №10-ФЛ от 18.05.2021г. Котенко А.М.</t>
  </si>
  <si>
    <t>Договор ТП №20-ФЛ от 14.07.2021г. Решетников П.Г.</t>
  </si>
  <si>
    <t>Договор ТП №21-ФЛ от 24.08.2021г. Тарасов В.Н.</t>
  </si>
  <si>
    <t>Договор ТП №24-ФЛ от 03.11.2021г. Бондарева И.Б.</t>
  </si>
  <si>
    <t>Договор ТП №8-ФЛ от 28.04.2022г. Светличный А.В.</t>
  </si>
  <si>
    <t>Договор ТП №9-ФЛ от 18.05.2021г. Соловьев А.К.</t>
  </si>
  <si>
    <t>Оборотно-сальдовая ведомость по счету 91 за 2023 г.</t>
  </si>
  <si>
    <t>Показа-
тели</t>
  </si>
  <si>
    <t>БУ</t>
  </si>
  <si>
    <t>НУ</t>
  </si>
  <si>
    <t>91.01</t>
  </si>
  <si>
    <t>Исправительные записи по операциям прошлых лет</t>
  </si>
  <si>
    <t>Прочие внереализационные доходы и расходы</t>
  </si>
  <si>
    <t>Резервы по сомнительным долгам</t>
  </si>
  <si>
    <t>Премия к профессиональному празднику</t>
  </si>
  <si>
    <t>Отбор: Номенклатурные группы Равно "Передача электрической энергии"</t>
  </si>
  <si>
    <t>Договор ТП № 71-ФЛ от 14.11.2023 Кореняк Н.И. (ул. Успенская, д. 61а )</t>
  </si>
  <si>
    <t>Оборотно-сальдовая ведомость по счету 90.01 за 2023 г.</t>
  </si>
  <si>
    <t>90.01</t>
  </si>
  <si>
    <t>90.01.1</t>
  </si>
  <si>
    <t>Это выручка по ПЭ за 2023г.,если бы не было корректировки по промресурс</t>
  </si>
  <si>
    <t>Вот здесь сидит корректировка частичная Промресурс в сумме 16955933,04, карточку счета высылаю во вложении  увидите красные цифры</t>
  </si>
  <si>
    <t>90.01.2</t>
  </si>
  <si>
    <t>Госпошлина в арб суд</t>
  </si>
  <si>
    <t>Карточка счета 20.01 за 2023 г.</t>
  </si>
  <si>
    <t>Отбор: Номенклатурные группы Равно "Передача электрической энергии" И Статьи затрат Равно "Расходы на работы и услуги производственного характера"</t>
  </si>
  <si>
    <t>14.02.2023</t>
  </si>
  <si>
    <t>Поступление (акт, накладная, УПД) 00БП-000078 от 14.02.2023 7:00:00
Поверка: Трансформатора тока Т-0,66 МУЗ по вх.д. 120195 от 14.02.2023</t>
  </si>
  <si>
    <t>ПРОИЗВОДСТВЕННОЕ ПОДРАЗДЕЛЕНИЕ
Передача электрической энергии
Расходы на работы и услуги производственного характера</t>
  </si>
  <si>
    <t>&lt;...&gt;
ВОРОНЕЖСКИЙ ЦСМ ФБУ
Основной договор
Поступление (акт, накладная, УПД) 00БП-000078 от 14.02.2023 7:00:00</t>
  </si>
  <si>
    <t>Поступление (акт, накладная, УПД) 00БП-000170 от 14.02.2023 7:00:00
Поверка: Измеритель параметров электроустановок MI 3102H SE по вх.д. 120255 от 14.02.2023</t>
  </si>
  <si>
    <t>&lt;...&gt;
ВОРОНЕЖСКИЙ ЦСМ ФБУ
Основной договор
Поступление (акт, накладная, УПД) 00БП-000170 от 14.02.2023 7:00:00</t>
  </si>
  <si>
    <t>10.03.2023</t>
  </si>
  <si>
    <t>Поступление (акт, накладная, УПД) 00БП-000210 от 10.03.2023 7:00:00
Испытания СИЗ за 1 пара - Диэлектрические перчатки по вх.д. 000055 от 10.03.2023</t>
  </si>
  <si>
    <t>&lt;...&gt;
СТРОЙ МОНТАЖ ЭКСПЕРТ ООО
Договор на испытание защитных средств №01СИЗ-2022 от 17.01.2022
Поступление (акт, накладная, УПД) 00БП-000210 от 10.03.2023 7:00:00</t>
  </si>
  <si>
    <t>Поступление (акт, накладная, УПД) 00БП-000210 от 10.03.2023 7:00:00
Испытания СИЗ за 1 шт - Штанга высоковольтная/оперативная по вх.д. 000055 от 10.03.2023</t>
  </si>
  <si>
    <t>15.03.2023</t>
  </si>
  <si>
    <t>Поступление (акт, накладная, УПД) 00БП-000234 от 15.03.2023 7:00:00
Испытания СИЗ за 1 пара - Диэлектрические перчатки по вх.д. 000057 от 15.03.2023</t>
  </si>
  <si>
    <t>&lt;...&gt;
СТРОЙ МОНТАЖ ЭКСПЕРТ ООО
Договор на испытание защитных средств №01СИЗ-2022 от 17.01.2022
Поступление (акт, накладная, УПД) 00БП-000234 от 15.03.2023 7:00:00</t>
  </si>
  <si>
    <t>16.03.2023</t>
  </si>
  <si>
    <t>Поступление (акт, накладная, УПД) 00БП-000291 от 16.03.2023 7:00:00
Прожиг и поиск места повреждения кабеля КЛ 6кВ РП-59-ТП 1901(ТЦ "Европа") по вх.д. 59 от 16.03.2023</t>
  </si>
  <si>
    <t>&lt;...&gt;
КНГ-СЕРВИС ООО
Договор оказания услуг №4У от 01.02.2022
Поступление (акт, накладная, УПД) 00БП-000291 от 16.03.2023 7:00:00</t>
  </si>
  <si>
    <t>28.03.2023</t>
  </si>
  <si>
    <t>Поступление (акт, накладная, УПД) 00БП-000259 от 28.03.2023 7:00:00
Испытания СИЗ за 1 пара - Диэлектрические перчатки по вх.д. 000071 от 28.03.2023</t>
  </si>
  <si>
    <t>&lt;...&gt;
СТРОЙ МОНТАЖ ЭКСПЕРТ ООО
Договор на испытание защитных средств №01СИЗ-2022 от 17.01.2022
Поступление (акт, накладная, УПД) 00БП-000259 от 28.03.2023 7:00:00</t>
  </si>
  <si>
    <t>Поступление (акт, накладная, УПД) 00БП-000292 от 28.03.2023 7:00:00
Прожиг и поиск места повреждения кабеля ПС 35 кВ Стрелица КЛ 6-7-РП6 кВ "Школа" по вх.д. 60 от 28.03.2023</t>
  </si>
  <si>
    <t>&lt;...&gt;
КНГ-СЕРВИС ООО
Договор оказания услуг №4У от 01.02.2022
Поступление (акт, накладная, УПД) 00БП-000292 от 28.03.2023 7:00:00</t>
  </si>
  <si>
    <t>03.05.2023</t>
  </si>
  <si>
    <t>Поступление (акт, накладная, УПД) 00БП-000440 от 03.05.2023 7:00:00
Услуги по вскрытию асфальтного полотна, копка и засыпка котлована вручную, монтаж соединительной муфтой, кабель АСБ 3х120, муфта кабельная 3СТп-10-70/</t>
  </si>
  <si>
    <t>Основное подразделение
Передача электрической энергии
Расходы на работы и услуги производственного характера</t>
  </si>
  <si>
    <t>&lt;...&gt;
Левин Илья Олегович ИП
Основной договор
Поступление (акт, накладная, УПД) 00БП-000440 от 03.05.2023 7:00:00</t>
  </si>
  <si>
    <t>Поступление (акт, накладная, УПД) 00БП-000441 от 03.05.2023 7:00:00
Песчаная присыпка котлована с трамбовкой, подсыпка щебня с трамбовкой, укладка асфальтного покрытия по вх.д. 842 от 03.05.2023</t>
  </si>
  <si>
    <t>&lt;...&gt;
Левин Илья Олегович ИП
Основной договор
Поступление (акт, накладная, УПД) 00БП-000441 от 03.05.2023 7:00:00</t>
  </si>
  <si>
    <t>31.05.2023</t>
  </si>
  <si>
    <t>Поступление (акт, накладная, УПД) 00БП-000624 от 31.05.2023 7:00:00
Прожиг и поиск места повреждения кабеля КЛ 6кВ РП-6кВ-ТП2 (ул. Революции 1905г.) по вх.д. 130 от 31.05.2023</t>
  </si>
  <si>
    <t>&lt;...&gt;
КНГ-СЕРВИС ООО
Договор оказания услуг №94У от 26.05.2023
Поступление (акт, накладная, УПД) 00БП-000624 от 31.05.2023 7:00:00</t>
  </si>
  <si>
    <t>08.06.2023</t>
  </si>
  <si>
    <t>Поступление (акт, накладная, УПД) 00БП-000625 от 08.06.2023 7:00:00
Прожиг и поиск места повреждения кабеля КЛ 6кВ (переулок Здоровья) по вх.д. 135 от 08.06.2023</t>
  </si>
  <si>
    <t>&lt;...&gt;
КНГ-СЕРВИС ООО
Договор оказания услуг №94У от 26.05.2023
Поступление (акт, накладная, УПД) 00БП-000625 от 08.06.2023 7:00:00</t>
  </si>
  <si>
    <t>20.06.2023</t>
  </si>
  <si>
    <t>Поступление (акт, накладная, УПД) 00БП-000626 от 20.06.2023 7:00:00
Прожиг и поиск места повреждения кабеля КЛ 6кВ (ул. Революции 1905г.) по вх.д. 153 от 20.06.2023</t>
  </si>
  <si>
    <t>&lt;...&gt;
КНГ-СЕРВИС ООО
Договор оказания услуг №94У от 26.05.2023
Поступление (акт, накладная, УПД) 00БП-000626 от 20.06.2023 7:00:00</t>
  </si>
  <si>
    <t>29.06.2023</t>
  </si>
  <si>
    <t>Поступление (акт, накладная, УПД) 00БП-000627 от 29.06.2023 7:00:00
Прожиг и поиск места повреждения кабеля КЛ 10кВ (Леруа Мерлен) по вх.д. 154 от 29.06.2023</t>
  </si>
  <si>
    <t>&lt;...&gt;
КНГ-СЕРВИС ООО
Договор оказания услуг №94У от 26.05.2023
Поступление (акт, накладная, УПД) 00БП-000627 от 29.06.2023 7:00:00</t>
  </si>
  <si>
    <t>11.07.2023</t>
  </si>
  <si>
    <t>Поступление (акт, накладная, УПД) 00БП-001137 от 11.07.2023 7:00:00
Услуга по организации доставки (экспедированию) груза (документов) из г. Воронеж в г. Саранск (мест:95 кг, 0,25 м3) по вх.д. 1122977/0010 от 11.07.202</t>
  </si>
  <si>
    <t>&lt;...&gt;
ДЕЛОВЫЕ ЛИНИИ ООО
Основной договор
Поступление (акт, накладная, УПД) 00БП-001137 от 11.07.2023 7:00:00</t>
  </si>
  <si>
    <t>14.07.2023</t>
  </si>
  <si>
    <t>Поступление (акт, накладная, УПД) 00БП-000693 от 14.07.2023 7:00:00
Вывоз грунта по вх.д. 22 от 14.07.2023</t>
  </si>
  <si>
    <t>&lt;...&gt;
Четкин Александр Юрьевич
Основной договор
Поступление (акт, накладная, УПД) 00БП-000693 от 14.07.2023 7:00:00</t>
  </si>
  <si>
    <t>01.08.2023</t>
  </si>
  <si>
    <t>Поступление (акт, накладная, УПД) 00БП-001043 от 01.08.2023 7:00:00
Отбор кернов из покрытия по вх.д. 1517 от 01.08.2023</t>
  </si>
  <si>
    <t>&lt;...&gt;
Дорожник ООО
Основной договор
Поступление (акт, накладная, УПД) 00БП-001043 от 01.08.2023 7:00:00</t>
  </si>
  <si>
    <t>03.08.2023</t>
  </si>
  <si>
    <t>Поступление (акт, накладная, УПД) 00БП-001044 от 03.08.2023 7:00:00
Отбор кернов из покрытия по вх.д. 1518 от 03.08.2023</t>
  </si>
  <si>
    <t>&lt;...&gt;
Дорожник ООО
Основной договор
Поступление (акт, накладная, УПД) 00БП-001044 от 03.08.2023 7:00:00</t>
  </si>
  <si>
    <t>09.08.2023</t>
  </si>
  <si>
    <t>Поступление (акт, накладная, УПД) 00БП-000790 от 09.08.2023 7:00:00
Выполнение работ по Договору подряда №15 от 07.08.2023г. Благоустройство территории по адресу: г. Воронеж, ул. Революции 1905 года, д.31Ю по вх.д. 223</t>
  </si>
  <si>
    <t>&lt;...&gt;
БЕТОН 36 ООО
Основной договор
Поступление (акт, накладная, УПД) 00БП-000790 от 09.08.2023 7:00:00</t>
  </si>
  <si>
    <t>14.08.2023</t>
  </si>
  <si>
    <t>Поступление (акт, накладная, УПД) 00БП-000890 от 14.08.2023 7:00:00
Прожиг и поиск места повреждения кабеля КЛ-6кВ (ул. Революции 1905г.) по вх.д. 186 от 14.08.2023</t>
  </si>
  <si>
    <t>&lt;...&gt;
КНГ-СЕРВИС ООО
Договор оказания услуг №94У от 26.05.2023
Поступление (акт, накладная, УПД) 00БП-000890 от 14.08.2023 7:00:00</t>
  </si>
  <si>
    <t>Поступление (акт, накладная, УПД) 00БП-000891 от 14.08.2023 7:00:00
Прожиг и поиск места повреждения кабеля КЛ-0,4кВ (коттеджный поселок "Первозванный") по вх.д. 185 от 14.08.2023</t>
  </si>
  <si>
    <t>&lt;...&gt;
КНГ-СЕРВИС ООО
Договор оказания услуг №94У от 26.05.2023
Поступление (акт, накладная, УПД) 00БП-000891 от 14.08.2023 7:00:00</t>
  </si>
  <si>
    <t>Поступление (акт, накладная, УПД) 00БП-000892 от 14.08.2023 7:00:00
Прожиг и поиск места повреждения кабеля КЛ-6кВ ТП2 (ул. Революции 1905г.) по вх.д. 184 от 14.08.2023</t>
  </si>
  <si>
    <t>&lt;...&gt;
КНГ-СЕРВИС ООО
Договор оказания услуг №94У от 26.05.2023
Поступление (акт, накладная, УПД) 00БП-000892 от 14.08.2023 7:00:00</t>
  </si>
  <si>
    <t>16.08.2023</t>
  </si>
  <si>
    <t>Поступление (акт, накладная, УПД) 00БП-000861 от 16.08.2023 7:00:00
Выполнение работ по договору  №16-08/23 от 16.08.2023г. Подготовка межевого плана для организации сервитута по адресу: Семилукский район, п. Стрелица,</t>
  </si>
  <si>
    <t>АУП
Передача электрической энергии
Расходы на работы и услуги производственного характера</t>
  </si>
  <si>
    <t>&lt;...&gt;
Кораблин Виктор Александрович ИП
Договор №16-08/23 от 16.08.2023
Поступление (акт, накладная, УПД) 00БП-000861 от 16.08.2023 7:00:00</t>
  </si>
  <si>
    <t>18.08.2023</t>
  </si>
  <si>
    <t>Поступление (акт, накладная, УПД) 00БП-000871 от 18.08.2023 7:00:00
Выполнение работ по Договору подряда №15 от 07.08.2023г. Благоустройство территории по адресу: г. Воронеж, ул. Революции 1905 года, д.31Ю по вх.д. 226</t>
  </si>
  <si>
    <t>&lt;...&gt;
БЕТОН 36 ООО
Основной договор
Поступление (акт, накладная, УПД) 00БП-000871 от 18.08.2023 7:00:00</t>
  </si>
  <si>
    <t>21.08.2023</t>
  </si>
  <si>
    <t>Поступление (акт, накладная, УПД) 00БП-000895 от 21.08.2023 7:00:00
Прожиг и поиск места повреждения кабеля КЛ-6-15 от ПС-110 кВ-РП6кв (ул. Революции 1905г.) по вх.д. 206 от 21.08.2023</t>
  </si>
  <si>
    <t>&lt;...&gt;
КНГ-СЕРВИС ООО
Договор оказания услуг №94У от 26.05.2023
Поступление (акт, накладная, УПД) 00БП-000895 от 21.08.2023 7:00:00</t>
  </si>
  <si>
    <t>Поступление (акт, накладная, УПД) 00БП-000896 от 21.08.2023 7:00:00
Прожиг и поиск места повреждения кабеля КЛ-6-45 РП6кв (пер. Спокойный) по вх.д. 207 от 21.08.2023</t>
  </si>
  <si>
    <t>&lt;...&gt;
КНГ-СЕРВИС ООО
Договор оказания услуг №94У от 26.05.2023
Поступление (акт, накладная, УПД) 00БП-000896 от 21.08.2023 7:00:00</t>
  </si>
  <si>
    <t>30.08.2023</t>
  </si>
  <si>
    <t>Поступление (акт, накладная, УПД) 00БП-000937 от 30.08.2023 7:00:00
Поверка: Трансформатор тока ТПЛМ-10 по вх.д. 124092 от 30.08.2023</t>
  </si>
  <si>
    <t>&lt;...&gt;
ВОРОНЕЖСКИЙ ЦСМ ФБУ
Основной договор
Поступление (акт, накладная, УПД) 00БП-000937 от 30.08.2023 7:00:00</t>
  </si>
  <si>
    <t>Поступление (акт, накладная, УПД) 00БП-000937 от 30.08.2023 7:00:00
Поверка: Трансформатор напряжения ЗНОЛП по вх.д. 124092 от 30.08.2023</t>
  </si>
  <si>
    <t>Поступление (акт, накладная, УПД) 00БП-000937 от 30.08.2023 7:00:00
Доставка оборудования и специалистов к месту работы по вх.д. 124092 от 30.08.2023</t>
  </si>
  <si>
    <t>06.09.2023</t>
  </si>
  <si>
    <t>Поступление (акт, накладная, УПД) 00БП-000952 от 06.09.2023 7:00:00
Испытания СИЗ за 1 пара - Диэлектрические перчатки по вх.д. 000197 от 06.09.2023</t>
  </si>
  <si>
    <t>&lt;...&gt;
СТРОЙ МОНТАЖ ЭКСПЕРТ ООО
Договор на испытание защитных средств №01СИЗ-2022 от 17.01.2022
Поступление (акт, накладная, УПД) 00БП-000952 от 06.09.2023 7:00:00</t>
  </si>
  <si>
    <t>Поступление (акт, накладная, УПД) 00БП-000952 от 06.09.2023 7:00:00
Испытания СИЗ за 1 пара - Указатель высокого напряжения по вх.д. 000197 от 06.09.2023</t>
  </si>
  <si>
    <t>Поступление (акт, накладная, УПД) 00БП-000952 от 06.09.2023 7:00:00
Испытания СИЗ за 1 пара - Штанга высоковольтная по вх.д. 000197 от 06.09.2023</t>
  </si>
  <si>
    <t>07.09.2023</t>
  </si>
  <si>
    <t>Поступление (акт, накладная, УПД) 00БП-000872 от 07.09.2023 7:00:00
Негарантийный ремонт модуля управления по вх.д. CEN7723000440 от 07.09.2023</t>
  </si>
  <si>
    <t>&lt;...&gt;
Таврида Электрик Центр ООО
Основной договор
Поступление (акт, накладная, УПД) 00БП-000872 от 07.09.2023 7:00:00</t>
  </si>
  <si>
    <t>21.09.2023</t>
  </si>
  <si>
    <t>Поступление (акт, накладная, УПД) 00БП-001037 от 21.09.2023 7:00:00
Прожиг и поиск места повреждения кабеля КЛ-6-45  (пер. Здоровья) по вх.д. 227 от 21.09.2023</t>
  </si>
  <si>
    <t>&lt;...&gt;
КНГ-СЕРВИС ООО
Договор оказания услуг №164У от 19.08.2023
Поступление (акт, накладная, УПД) 00БП-001037 от 21.09.2023 7:00:00</t>
  </si>
  <si>
    <t>25.09.2023</t>
  </si>
  <si>
    <t>Поступление (акт, накладная, УПД) 00БП-000968 от 25.09.2023 7:00:00
Благоустройство территории по адресу г. Воронеж, ул. Революции 1905 года, д.31Ю по вх.д. 2816 от 25.09.2023</t>
  </si>
  <si>
    <t>&lt;...&gt;
БЕТОН 36 ООО
Основной договор
Поступление (акт, накладная, УПД) 00БП-000968 от 25.09.2023 7:00:00</t>
  </si>
  <si>
    <t>Поступление (акт, накладная, УПД) 00БП-001050 от 25.09.2023 7:00:00
Прожиг и поиск места повреждения кабеля КЛ-6-45 ПС 39 - РП 6кВ (пер. Здоровья) по вх.д. 228 от 25.09.2023</t>
  </si>
  <si>
    <t>&lt;...&gt;
КНГ-СЕРВИС ООО
Договор оказания услуг №164У от 19.08.2023
Поступление (акт, накладная, УПД) 00БП-001050 от 25.09.2023 7:00:00</t>
  </si>
  <si>
    <t>Поступление (акт, накладная, УПД) 00БП-001051 от 25.09.2023 7:00:00
Прожиг и поиск места повреждения кабеля КЛ-6 ТП 777 (г. Семилуки) по вх.д. 229 от 25.09.2023</t>
  </si>
  <si>
    <t>&lt;...&gt;
КНГ-СЕРВИС ООО
Договор оказания услуг №164У от 19.08.2023
Поступление (акт, накладная, УПД) 00БП-001051 от 25.09.2023 7:00:00</t>
  </si>
  <si>
    <t>28.09.2023</t>
  </si>
  <si>
    <t>Поступление (акт, накладная, УПД) 00БП-001038 от 28.09.2023 7:00:00
Прожиг и поиск места повреждения кабеля 6кВ РП 6кВ-ТП2 (ул. Революции 1905г) по вх.д. 231 от 28.09.2023</t>
  </si>
  <si>
    <t>&lt;...&gt;
КНГ-СЕРВИС ООО
Договор оказания услуг №164У от 19.08.2023
Поступление (акт, накладная, УПД) 00БП-001038 от 28.09.2023 7:00:00</t>
  </si>
  <si>
    <t>29.09.2023</t>
  </si>
  <si>
    <t>Поступление (акт, накладная, УПД) 00БП-001000 от 29.09.2023 7:00:00
Благоустройство территории по адресу г. Воронеж, ул. Революции 1905 года, д.31Ю по вх.д. 2878 от 29.09.2023</t>
  </si>
  <si>
    <t>&lt;...&gt;
БЕТОН 36 ООО
Основной договор
Поступление (акт, накладная, УПД) 00БП-001000 от 29.09.2023 7:00:00</t>
  </si>
  <si>
    <t>Поступление (акт, накладная, УПД) 00БП-001001 от 29.09.2023 7:00:00
Благоустройство территории по адресу г. Воронеж, ул. Революции 1905 года, д.31Ю по вх.д. 2877 от 29.09.2023</t>
  </si>
  <si>
    <t>&lt;...&gt;
БЕТОН 36 ООО
Основной договор
Поступление (акт, накладная, УПД) 00БП-001001 от 29.09.2023 7:00:00</t>
  </si>
  <si>
    <t>02.10.2023</t>
  </si>
  <si>
    <t>Поступление (акт, накладная, УПД) 00БП-001002 от 02.10.2023 7:00:00
Выполненные работы по ремонту кабельной линии 6 кВ (КЛ 6 кВ) от РП 6 кВ, расположенной по адресу: г Воронеж, ул. Революции 1905 года, 31и,31е,31б (кад</t>
  </si>
  <si>
    <t>&lt;...&gt;
Левин Илья Олегович ИП
Договор №201ПД от 29.09.2023
Поступление (акт, накладная, УПД) 00БП-001002 от 02.10.2023 7:00:00</t>
  </si>
  <si>
    <t>03.10.2023</t>
  </si>
  <si>
    <t>Поступление (акт, накладная, УПД) 00БП-001003 от 03.10.2023 7:00:00
Выполненные работы по ремонту кабельной линии 6 кВ (КЛ 6 кВ) от 1 с.ш. РП  №43 (АО «ВГЭС») до ТП 1322, расположенной по адресу: г. Воронеж, ул. Докуча</t>
  </si>
  <si>
    <t>&lt;...&gt;
Левин Илья Олегович ИП
Договор №202ПД от 29.09.2023
Поступление (акт, накладная, УПД) 00БП-001003 от 03.10.2023 7:00:00</t>
  </si>
  <si>
    <t>Поступление (акт, накладная, УПД) 00БП-001004 от 03.10.2023 7:00:00
Выполненные работы по ремонту кабельной линии 6 кВ (КЛ 6 кВ) от 1 с.ш. РП  №43 (АО «ВГЭС») до ТП 1322, расположенной по адресу: г. Воронеж, ул. Докуча</t>
  </si>
  <si>
    <t>&lt;...&gt;
Левин Илья Олегович ИП
Договор №203ПД от 29.09.2023
Поступление (акт, накладная, УПД) 00БП-001004 от 03.10.2023 7:00:00</t>
  </si>
  <si>
    <t>04.10.2023</t>
  </si>
  <si>
    <t>Поступление (акт, накладная, УПД) 00БП-001005 от 04.10.2023 7:00:00
Выполненные работы по ремонту кабельной линии 6 кВ (КЛ 6 кВ) от 1 с.ш. РП  №43 (АО «ВГЭС») до ТП 1322, расположенной по адресу: г. Воронеж, ул. Докуча</t>
  </si>
  <si>
    <t>&lt;...&gt;
Левин Илья Олегович ИП
Договор №204ПД от 29.09.2023
Поступление (акт, накладная, УПД) 00БП-001005 от 04.10.2023 7:00:00</t>
  </si>
  <si>
    <t>Поступление (акт, накладная, УПД) 00БП-001006 от 04.10.2023 7:00:00
Выполненные работы по восстановлению благоустройства на земельных участках после выполнения ремонтных работ на кабельной линии 6 кВ (КЛ 6 кВ) от 2 с.ш</t>
  </si>
  <si>
    <t>&lt;...&gt;
Левин Илья Олегович ИП
Договор №205ПД от 02.10.2023
Поступление (акт, накладная, УПД) 00БП-001006 от 04.10.2023 7:00:00</t>
  </si>
  <si>
    <t>Поступление (акт, накладная, УПД) 00БП-001007 от 04.10.2023 7:00:00
Оказанные услуги по по поиску места повреждения кабельной линии 6 кВ (КЛ 6 кВ) от 1 с.ш. РП  №43 (АО «ВГЭС») до ТП 1322, расположенной по адресу: г. В</t>
  </si>
  <si>
    <t>&lt;...&gt;
Левин Илья Олегович ИП
Договор №208У от 04.10.2023
Поступление (акт, накладная, УПД) 00БП-001007 от 04.10.2023 7:00:00</t>
  </si>
  <si>
    <t>Поступление (акт, накладная, УПД) 00БП-001008 от 04.10.2023 7:00:00
Выполненные земляные работы по копке траншеи вручную и обратной засыпки вручную по адресу: г.Воронеж, ул.Революции 1905 года, 31и, 31е, 31б, кадастров</t>
  </si>
  <si>
    <t>&lt;...&gt;
Щедрин Александр Викторович
Договор № 206ПД от 02.10.2023
Поступление (акт, накладная, УПД) 00БП-001008 от 04.10.2023 7:00:00</t>
  </si>
  <si>
    <t>Поступление (акт, накладная, УПД) 00БП-001047 от 04.10.2023 7:00:00
Испытания СИЗ за 1 шт - Указатель высокого напряжения по вх.д. 000219 от 04.10.2023</t>
  </si>
  <si>
    <t>&lt;...&gt;
СТРОЙ МОНТАЖ ЭКСПЕРТ ООО
Договор на испытание защитных средств №01СИЗ-2022 от 17.01.2022
Поступление (акт, накладная, УПД) 00БП-001047 от 04.10.2023 7:00:00</t>
  </si>
  <si>
    <t>Поступление (акт, накладная, УПД) 00БП-001047 от 04.10.2023 7:00:00
Испытания СИЗ за 1 пару. - Диэлектрические перчатки по вх.д. 000219 от 04.10.2023</t>
  </si>
  <si>
    <t>Поступление (акт, накладная, УПД) 00БП-001047 от 04.10.2023 7:00:00
Испытания СИЗ за 1 шт (часть) - Штанга высоковольтная/оперативная по вх.д. 000219 от 04.10.2023</t>
  </si>
  <si>
    <t>Поступление (акт, накладная, УПД) 00БП-001047 от 04.10.2023 7:00:00
Испытания СИЗ за 1 пару. - Диэлектрические боты по вх.д. 000219 от 04.10.2023</t>
  </si>
  <si>
    <t>05.10.2023</t>
  </si>
  <si>
    <t>Поступление (акт, накладная, УПД) 00БП-001045 от 05.10.2023 7:00:00
Благоустройство территории по адресу г. Воронеж, ул. Революции 1905 года, д.31Ю по вх.д. 2979 от 05.10.2023</t>
  </si>
  <si>
    <t>&lt;...&gt;
БЕТОН 36 ООО
Договор №207 ПД от 02.10.2023г.
Поступление (акт, накладная, УПД) 00БП-001045 от 05.10.2023 7:00:00</t>
  </si>
  <si>
    <t>06.10.2023</t>
  </si>
  <si>
    <t>Поступление (акт, накладная, УПД) 00БП-001090 от 06.10.2023 7:00:00
Прожиг и поиск места повреждения кабеля КЛ-6 кВ РП 6 кВ-ТП2 (ул. Революции 1905г.) по вх.д. 235 от 06.10.2023</t>
  </si>
  <si>
    <t>&lt;...&gt;
КНГ-СЕРВИС ООО
Договор оказания услуг №164У от 19.08.2023
Поступление (акт, накладная, УПД) 00БП-001090 от 06.10.2023 7:00:00</t>
  </si>
  <si>
    <t>Поступление (акт, накладная, УПД) 00БП-001090 от 06.10.2023 7:00:00
Прожиг и поиск места повреждения кабеля КЛ-6 кВ-ТП2-ТП3 (ул. Революции 1905г.) по вх.д. 235 от 06.10.2023</t>
  </si>
  <si>
    <t>Поступление (акт, накладная, УПД) 00БП-001091 от 06.10.2023 7:00:00
Прожиг и поиск места повреждения кабеля КЛ-6 кВ от РП 34-ТП1322 (ул. Учебный кордон 5) по вх.д. 234 от 06.10.2023</t>
  </si>
  <si>
    <t>&lt;...&gt;
КНГ-СЕРВИС ООО
Договор оказания услуг №164У от 19.08.2023
Поступление (акт, накладная, УПД) 00БП-001091 от 06.10.2023 7:00:00</t>
  </si>
  <si>
    <t>Поступление (акт, накладная, УПД) 00БП-001509 от 06.10.2023 7:00:00
Прожиг и поиск места повреждения кабеля 6кВ РП 6кВ-ТП2 (ул. Революции 1905г) по вх.д. 236 от 06.10.2023</t>
  </si>
  <si>
    <t>&lt;...&gt;
КНГ-СЕРВИС ООО
Договор оказания услуг №211У от 28.09.2023 
Поступление (акт, накладная, УПД) 00БП-001509 от 06.10.2023 7:00:00</t>
  </si>
  <si>
    <t>Поступление (акт, накладная, УПД) 00БП-001510 от 06.10.2023 7:00:00
Прожиг и поиск места повреждения кабеля КЛ-6кВ ТП2-ТП3 (ул. Революции 1905г) по вх.д. 237 от 06.10.2023</t>
  </si>
  <si>
    <t>&lt;...&gt;
КНГ-СЕРВИС ООО
Договор оказания услуг №211У от 28.09.2023 
Поступление (акт, накладная, УПД) 00БП-001510 от 06.10.2023 7:00:00</t>
  </si>
  <si>
    <t>12.10.2023</t>
  </si>
  <si>
    <t>Поступление (акт, накладная, УПД) 00БП-001120 от 12.10.2023 7:00:00
Выполненные работы по ремонту кабельной линии 6 кВ (КЛ 6 кВ) от 2 с.ш. РП  №34 (АО «ВГЭС») до ТП 1322, расположенной по адресу: г. Воронеж, ул. Учебны</t>
  </si>
  <si>
    <t>&lt;...&gt;
Левин Илья Олегович ИП
Договор №217ПД от 12.10.2023
Поступление (акт, накладная, УПД) 00БП-001120 от 12.10.2023 7:00:00</t>
  </si>
  <si>
    <t>13.10.2023</t>
  </si>
  <si>
    <t>Поступление (акт, накладная, УПД) 00БП-001121 от 13.10.2023 7:00:00
Выполненные работы по ремонту кабельной линии 6 кВ (КЛ 6 кВ) от 2 с.ш. РП  №34 (АО «ВГЭС») до ТП 1322, расположенной по адресу: г. Воронеж, ул. Учебны</t>
  </si>
  <si>
    <t>&lt;...&gt;
Левин Илья Олегович ИП
Договор №218ПД от 13.10.2023
Поступление (акт, накладная, УПД) 00БП-001121 от 13.10.2023 7:00:00</t>
  </si>
  <si>
    <t>Поступление (акт, накладная, УПД) 00БП-001134 от 13.10.2023 7:00:00
Ремонт устройства комплектного питания Я2803 А370УЗ, зав.№В0069 по вх.д. 780 от 13.10.2023</t>
  </si>
  <si>
    <t>&lt;...&gt;
КЭМЗ ПАО
Основной договор
Поступление (акт, накладная, УПД) 00БП-001134 от 13.10.2023 7:00:00</t>
  </si>
  <si>
    <t>16.10.2023</t>
  </si>
  <si>
    <t>Поступление (акт, накладная, УПД) 00БП-001122 от 16.10.2023 7:00:00
Выполненные работы по ремонту кабельной линии 6 кВ (КЛ 6 кВ) от 2 с.ш. РП  №34 (АО «ВГЭС») до ТП 1322, расположенной по адресу: г. Воронеж, ул. Учебны</t>
  </si>
  <si>
    <t>&lt;...&gt;
Левин Илья Олегович ИП
Договор №219ПД от 16.10.2023
Поступление (акт, накладная, УПД) 00БП-001122 от 16.10.2023 7:00:00</t>
  </si>
  <si>
    <t>17.10.2023</t>
  </si>
  <si>
    <t>Поступление (акт, накладная, УПД) 00БП-001123 от 17.10.2023 7:00:00
Выполненные работы по ремонту кабельной линии 6 кВ (КЛ 6 кВ) от 2 с.ш. РП  №34 (АО «ВГЭС») до ТП 1322, расположенной по адресу: г. Воронеж, ул. Учебны</t>
  </si>
  <si>
    <t>&lt;...&gt;
Левин Илья Олегович ИП
Договор №220ПД от 17.10.2023
Поступление (акт, накладная, УПД) 00БП-001123 от 17.10.2023 7:00:00</t>
  </si>
  <si>
    <t>18.10.2023</t>
  </si>
  <si>
    <t>Поступление (акт, накладная, УПД) 00БП-001126 от 18.10.2023 7:00:00
Испытания СИЗ за 1 шт - Штанга переносного заземления по вх.д. 000231 от 18.10.2023</t>
  </si>
  <si>
    <t>&lt;...&gt;
СТРОЙ МОНТАЖ ЭКСПЕРТ ООО
Договор на испытание защитных средств №01СИЗ-2022 от 17.01.2022
Поступление (акт, накладная, УПД) 00БП-001126 от 18.10.2023 7:00:00</t>
  </si>
  <si>
    <t>Поступление (акт, накладная, УПД) 00БП-001126 от 18.10.2023 7:00:00
Испытания СИЗ за 1 шт - Штанга высоковольтная/оперативная по вх.д. 000231 от 18.10.2023</t>
  </si>
  <si>
    <t>Поступление (акт, накладная, УПД) 00БП-001126 от 18.10.2023 7:00:00
Испытания СИЗ за 1 шт (часть) - Указатель высокого напряжения по вх.д. 000231 от 18.10.2023</t>
  </si>
  <si>
    <t>Поступление (акт, накладная, УПД) 00БП-001126 от 18.10.2023 7:00:00
Испытания СИЗ за 1 пару. - Диэлектрические перчатки по вх.д. 000231 от 18.10.2023</t>
  </si>
  <si>
    <t>23.10.2023</t>
  </si>
  <si>
    <t>Поступление (акт, накладная, УПД) 00БП-001128 от 23.10.2023 7:00:00
Испытания СИЗ за 1 пару. - Диэлектрические перчатки по вх.д. 000229 от 23.10.2023</t>
  </si>
  <si>
    <t>&lt;...&gt;
СТРОЙ МОНТАЖ ЭКСПЕРТ ООО
Договор на испытание защитных средств №01СИЗ-2022 от 17.01.2022
Поступление (акт, накладная, УПД) 00БП-001128 от 23.10.2023 7:00:00</t>
  </si>
  <si>
    <t>14.11.2023</t>
  </si>
  <si>
    <t>Поступление (акт, накладная, УПД) 00БП-001242 от 14.11.2023 7:00:00
Благоустройство территории по адресу г. Воронеж, ул. Владимира Невского, д.38Д по вх.д. 3439 от 14.11.2023</t>
  </si>
  <si>
    <t>&lt;...&gt;
БЕТОН 36 ООО
Основной договор
Поступление (акт, накладная, УПД) 00БП-001242 от 14.11.2023 7:00:00</t>
  </si>
  <si>
    <t>28.11.2023</t>
  </si>
  <si>
    <t>Поступление (акт, накладная, УПД) 00БП-001298 от 28.11.2023 7:00:00
Испытания СИЗ за 1 шт (часть) - Штанга высоковольтная/оперативная по вх.д. 000256 от 28.11.2023</t>
  </si>
  <si>
    <t>&lt;...&gt;
СТРОЙ МОНТАЖ ЭКСПЕРТ ООО
Договор на испытание защитных средств №01СИЗ-2022 от 17.01.2022
Поступление (акт, накладная, УПД) 00БП-001298 от 28.11.2023 7:00:00</t>
  </si>
  <si>
    <t>Поступление (акт, накладная, УПД) 00БП-001298 от 28.11.2023 7:00:00
Испытания СИЗ за 1 шт - Указатель высокого напряжения по вх.д. 000256 от 28.11.2023</t>
  </si>
  <si>
    <t>Поступление (акт, накладная, УПД) 00БП-001298 от 28.11.2023 7:00:00
Испытания СИЗ за 1 пару. - Диэлектрические перчатки по вх.д. 000256 от 28.11.2023</t>
  </si>
  <si>
    <t>30.11.2023</t>
  </si>
  <si>
    <t>Поступление (акт, накладная, УПД) 00БП-001431 от 30.11.2023 7:00:00
Аренда транспортного средства ГАЗ СОБОЛЬ 27527 Т819ЕН136 без экипажа с оборудованием: аппарат испытательно-прожигающий АИП-70М, комплект поисковый КП-</t>
  </si>
  <si>
    <t>&lt;...&gt;
СК ООО
Договор аренды ТС без экипажа с оборудованием №40-01/23 от 01.11.2023
Поступление (акт, накладная, УПД) 00БП-001431 от 30.11.2023 7:00:00</t>
  </si>
  <si>
    <t>14.12.2023</t>
  </si>
  <si>
    <t>Поступление (акт, накладная, УПД) 00БП-001487 от 14.12.2023 7:00:00
Испытания СИЗ за 1 пару. - Диэлектрические перчатки по вх.д. 000268 от 14.12.2023</t>
  </si>
  <si>
    <t>&lt;...&gt;
СТРОЙ МОНТАЖ ЭКСПЕРТ ООО
Договор на испытание защитных средств №01СИЗ-2022 от 17.01.2022
Поступление (акт, накладная, УПД) 00БП-001487 от 14.12.2023 7:00:00</t>
  </si>
  <si>
    <t>Поступление (акт, накладная, УПД) 00БП-001487 от 14.12.2023 7:00:00
Испытания СИЗ за 1 шт - Указатель высокого напряжения по вх.д. 000268 от 14.12.2023</t>
  </si>
  <si>
    <t>31.12.2023</t>
  </si>
  <si>
    <t>Поступление (акт, накладная, УПД) 00БП-001496 от 31.12.2023 7:00:00
Аренда транспортного средства ГАЗ СОБОЛЬ 27527 Т819ЕН136 без экипажа с оборудованием: аппарат испытательно-прожигающий АИП-70М, комплект поисковый КП-</t>
  </si>
  <si>
    <t>&lt;...&gt;
СК ООО
Договор аренды ТС без экипажа с оборудованием №40-01/23 от 01.11.2023
Поступление (акт, накладная, УПД) 00БП-001496 от 31.12.2023 7:00:00</t>
  </si>
  <si>
    <t>форма П.1.4</t>
  </si>
  <si>
    <t>млн.кВт*ч</t>
  </si>
  <si>
    <t>№ п.п.</t>
  </si>
  <si>
    <t>Факт 2023 года</t>
  </si>
  <si>
    <t>План на 1 полугодие 2025 год</t>
  </si>
  <si>
    <t>План на 2 полугодие 2025 год</t>
  </si>
  <si>
    <t>План на 2025 год</t>
  </si>
  <si>
    <t>План на 1 полугодие 2019 год</t>
  </si>
  <si>
    <t>План на 2 полугодие 2019 год</t>
  </si>
  <si>
    <t>План на 2019 год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</si>
  <si>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</si>
  <si>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</si>
  <si>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</si>
  <si>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>1.1.1.</t>
  </si>
  <si>
    <t>1.1.2.</t>
  </si>
  <si>
    <t>1.1.3.</t>
  </si>
  <si>
    <t>от электростанций</t>
  </si>
  <si>
    <t>от ПАО "ФСК ЕЭС"</t>
  </si>
  <si>
    <t>от ПАО "Россети Центр"-"Воронежэнерго"</t>
  </si>
  <si>
    <t>от других сетевых организаций</t>
  </si>
  <si>
    <t xml:space="preserve">Потери электроэнергии в сети </t>
  </si>
  <si>
    <t>то же в % (п.2./п.1.)</t>
  </si>
  <si>
    <t>Расход электроэнергии на производственные и хознужды</t>
  </si>
  <si>
    <t xml:space="preserve">Полезный отпуск из сети </t>
  </si>
  <si>
    <t>потребителям, присоединенным к сети</t>
  </si>
  <si>
    <t>переток в ПАО "Россети Центр"-"Воронежэнерго"</t>
  </si>
  <si>
    <t>переток в другие сетевые организации</t>
  </si>
  <si>
    <t>Проверка</t>
  </si>
  <si>
    <t>Примечание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</si>
  <si>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</si>
  <si>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</si>
  <si>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</si>
  <si>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</si>
  <si>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</si>
  <si>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</si>
  <si>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</si>
  <si>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ПАО "ТНС-Энерго"</t>
  </si>
  <si>
    <t>ООО "Магнит-Энерго"</t>
  </si>
  <si>
    <t xml:space="preserve">Директор </t>
  </si>
  <si>
    <t>_______________________/М.И. Любаев</t>
  </si>
  <si>
    <t>_______________________________________________</t>
  </si>
  <si>
    <t>Баланс электрической мощности по диапазонам напряжения</t>
  </si>
  <si>
    <t>Факт 2023 год</t>
  </si>
  <si>
    <t>ОАО "Оборонэнерго"</t>
  </si>
  <si>
    <t>_________________</t>
  </si>
  <si>
    <t>М.И.Любаев</t>
  </si>
  <si>
    <t>к</t>
  </si>
  <si>
    <t>по состоянию на 31.12.2023 год</t>
  </si>
  <si>
    <t>ЛЭП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</si>
  <si>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</si>
  <si>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</si>
  <si>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</si>
  <si>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</si>
  <si>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у/100км</t>
  </si>
  <si>
    <t>у</t>
  </si>
  <si>
    <t>металл</t>
  </si>
  <si>
    <t>ж/бетон</t>
  </si>
  <si>
    <t>330</t>
  </si>
  <si>
    <t>дерево</t>
  </si>
  <si>
    <t xml:space="preserve">ВН, всего </t>
  </si>
  <si>
    <t>дерево на ж/б пасынках</t>
  </si>
  <si>
    <t>ж/бетон, металл</t>
  </si>
  <si>
    <t>20-35</t>
  </si>
  <si>
    <t>3-10</t>
  </si>
  <si>
    <t>СН-1, всего</t>
  </si>
  <si>
    <t>СН-2, всего</t>
  </si>
  <si>
    <t xml:space="preserve">0, 4 кВ </t>
  </si>
  <si>
    <t xml:space="preserve">до 1 кВ </t>
  </si>
  <si>
    <t>НН, всего</t>
  </si>
  <si>
    <t>Примечание. При расчете условных единиц протяженность ВЛЭП - 0,4 кВ от линии до ввода в здании не учитывается.</t>
  </si>
  <si>
    <t>Условные единицы по ВЛЭП - 0,4 кВ учитывают трудозатраты на обслуживание и ремонт:</t>
  </si>
  <si>
    <t>а) воздушных линий в здание и</t>
  </si>
  <si>
    <t>б) линий с совместной подвеской проводов.</t>
  </si>
  <si>
    <t>- Условные единицы по ВЛЭП 0,4 - 20 кВ учитывают трудозатраты оперативного персонала распределительных сетей 0,4 - 20 кВ.</t>
  </si>
  <si>
    <t>- Кабельные вводы учтены в условных единицах КЛЭП напряжением до 1 кВ.</t>
  </si>
  <si>
    <t>4.4.</t>
  </si>
  <si>
    <t>Оборотно-сальдовая ведомость по счету 01 за 2023 г.</t>
  </si>
  <si>
    <t>Отбор: Основные средства Не в списке "Нежилое помещение площ. 1...; Трансформаторная подстанц...; Комплексная трансформат. ...; КТП 10 (6)/0,4кВ наружной...; Кабельная линия 6 кВ"</t>
  </si>
  <si>
    <t>2КЛ 6кВ (ААБл 3*120) от РП-6кВ пер.Спокойный 30"б" яч №2 L=6064 м</t>
  </si>
  <si>
    <t>2КЛ 6кВ (ААБл 3*120) от РП-6кВ пер.Спокойный 30"б"яч №9 L=6080 м</t>
  </si>
  <si>
    <t>Земельный участок 36:34:0203009:6080 г.Воронеж, ул.Владимира Невского, 38</t>
  </si>
  <si>
    <t>Земельный участок 57 кв.м.  г Воронеж, ул Революции 1905 года 36:34:0401016:4882</t>
  </si>
  <si>
    <t>Кабельная линия 10 кВ от опоры №61/3 ВЛ 10-6 ПС 35кВ Масловская до КТП Т К/К-160/10/0,4-У1 L=10м</t>
  </si>
  <si>
    <t>Кабельная линия 10 кВ от опоры №62/1 ВЛ 10-6 ПС 35кВ Масловская до КТП Т К/К-160/10/0,4-У1 L=10м</t>
  </si>
  <si>
    <t>Кабельная сеть 0,4кВ L=165,9 от ТП 6-0,4кВ до жилого дома поз.8, секция 3,4</t>
  </si>
  <si>
    <t>Кабельно-воздушная линия 6кВ L=1655м от КТП 6/0,4кВ №777 до ТП 6/0,4кВ</t>
  </si>
  <si>
    <t>КЛ 0,4кВ L=2*105 от РУ 0,4кВ КТП Т К/К -160/10/0,4-У1 до ВРУ 0,4кВ ул.70 лет Победы, д.32</t>
  </si>
  <si>
    <t>КЛ 0,4кВ L=2*85 от РУ 0,4кВ КТП Т К/К -160/10/0,4-У1 до ВРУ 0,4кВ ул.70 лет Победы, д.31</t>
  </si>
  <si>
    <t>КЛ 0,4кВ L=2*95 от РУ 0,4кВ КТП Т К/К -160/10/0,4-У1 до ВРУ 0,4кВ ул.70 лет Победы, д.31</t>
  </si>
  <si>
    <t>КЛ 0,4кВ L=2*95 от РУ 0,4кВ КТП Т К/К -160/10/0,4-У1 до ВРУ 0,4кВ ул.70 лет Победы, д.32</t>
  </si>
  <si>
    <t>КЛ-0,4кВ L=85м, от ШР 8(33) до зем.участка 36:25:6945031:6968, Рамонский р-н, ул.Соборная ДТП №40-ФЛ</t>
  </si>
  <si>
    <t>КЛ-6 кВ (Кабельная перемычка от КТП-630/6/0,4 № 9-1 до КТП-630/6/0,4 № 9-2) ДТП №8-ЮЛ ВДП</t>
  </si>
  <si>
    <t>КЛ-6 кВ L=2572,5м (КЛ-6-9 от яч.№9 ПС "Северная" до КТП-630/6/0,4 № 9-1) ДТП №8-ЮЛ ВДП</t>
  </si>
  <si>
    <t>КТП Т К/К-160/10-0,4-У1 заводской №22111 с.Новая Усмань</t>
  </si>
  <si>
    <t>КТП Т К/К-160/10-0,4-У1 заводской №22112 с.Новая Усмань</t>
  </si>
  <si>
    <t>КТП-630/6/0,4 №9-1 ПС Северная (ДТП №8-ЮЛ от 30.03.2021г. ВДП)</t>
  </si>
  <si>
    <t>КТП-630/6/0,4 №9-2 ПС Северная (ДТП №8-ЮЛ от 30.03.2021г. ВДП)</t>
  </si>
  <si>
    <t>Подстанция блочная 2БКТП, максимальная мощность 1051кВт ул.Владимира Невского, 38</t>
  </si>
  <si>
    <t>Столбовая трансформаторная подстанция (СТП 10/0,4кВ зав №319638)</t>
  </si>
  <si>
    <t>01.08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</si>
</sst>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  <numFmt numFmtId="166" formatCode="0.000"/>
    <numFmt numFmtId="167" formatCode="#,##0.0000"/>
    <numFmt numFmtId="168" formatCode="#,##0.00_ ;\-#,##0.00\ "/>
    <numFmt numFmtId="169" formatCode="#,##0.000000"/>
    <numFmt numFmtId="170" formatCode="0.000000"/>
    <numFmt numFmtId="171" formatCode="#,##0.00000"/>
    <numFmt numFmtId="172" formatCode="#,##0.000"/>
    <numFmt numFmtId="173" formatCode="#,##0.00000000"/>
    <numFmt numFmtId="174" formatCode="0_)"/>
    <numFmt numFmtId="175" formatCode="#,##0.0"/>
    <numFmt numFmtId="176" formatCode="#,##0.0000000000"/>
    <numFmt numFmtId="177" formatCode="#,##0.0000000"/>
    <numFmt numFmtId="178" formatCode="_-* #,##0.000_р_._-;\-* #,##0.000_р_._-;_-* &quot;-&quot;??_р_._-;_-@_-"/>
    <numFmt numFmtId="179" formatCode="0.0"/>
    <numFmt numFmtId="180" formatCode="0.00000000"/>
    <numFmt numFmtId="181" formatCode="#,##0.000000000"/>
  </numFmts>
  <fonts count="6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9"/>
      <name val="Tahoma"/>
      <family val="2"/>
      <charset val="204"/>
    </font>
    <font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3F2F"/>
      <name val="Arial"/>
      <family val="2"/>
    </font>
    <font>
      <sz val="9"/>
      <color rgb="FF003F2F"/>
      <name val="Arial"/>
      <family val="2"/>
    </font>
    <font>
      <b/>
      <sz val="10"/>
      <color rgb="FF003F2F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name val="Courier"/>
      <family val="1"/>
      <charset val="204"/>
    </font>
    <font>
      <sz val="11"/>
      <color indexed="9"/>
      <name val="Times New Roman"/>
      <family val="1"/>
      <charset val="204"/>
    </font>
    <font>
      <sz val="10"/>
      <color rgb="FFFF000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Times New Roman Cyr"/>
      <charset val="204"/>
    </font>
    <font>
      <sz val="16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name val="Times New Roman CYR"/>
      <charset val="204"/>
    </font>
    <font>
      <i/>
      <sz val="22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 CYR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name val="Times New Roman CYR"/>
      <charset val="204"/>
    </font>
    <font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0F6EF"/>
        <bgColor auto="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A0A0A0"/>
      </left>
      <right/>
      <top style="thin">
        <color rgb="FFA0A0A0"/>
      </top>
      <bottom/>
      <diagonal/>
    </border>
    <border>
      <left/>
      <right/>
      <top style="thin">
        <color rgb="FFA0A0A0"/>
      </top>
      <bottom/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 style="thin">
        <color rgb="FFACC8BD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1" fillId="0" borderId="1" applyBorder="0">
      <alignment horizontal="center" vertical="center" wrapText="1"/>
    </xf>
    <xf numFmtId="49" fontId="9" fillId="0" borderId="0" applyBorder="0">
      <alignment vertical="top"/>
    </xf>
    <xf numFmtId="0" fontId="7" fillId="0" borderId="0"/>
    <xf numFmtId="0" fontId="8" fillId="0" borderId="0"/>
    <xf numFmtId="0" fontId="8" fillId="0" borderId="0"/>
    <xf numFmtId="0" fontId="1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174" fontId="24" fillId="0" borderId="0"/>
    <xf numFmtId="0" fontId="9" fillId="0" borderId="0"/>
    <xf numFmtId="4" fontId="9" fillId="8" borderId="0" applyFont="0" applyBorder="0">
      <alignment horizontal="right"/>
    </xf>
    <xf numFmtId="0" fontId="37" fillId="0" borderId="0"/>
    <xf numFmtId="0" fontId="39" fillId="0" borderId="0" applyBorder="0">
      <alignment horizontal="center" vertical="center" wrapText="1"/>
    </xf>
    <xf numFmtId="4" fontId="9" fillId="9" borderId="38" applyBorder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</cellStyleXfs>
  <cellXfs count="7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left" vertical="center" wrapText="1"/>
    </xf>
    <xf numFmtId="4" fontId="0" fillId="0" borderId="0" xfId="0" applyNumberFormat="1"/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9" fillId="5" borderId="11" xfId="0" applyFont="1" applyFill="1" applyBorder="1" applyAlignment="1">
      <alignment horizontal="left" vertical="top" wrapText="1"/>
    </xf>
    <xf numFmtId="0" fontId="19" fillId="6" borderId="14" xfId="0" applyFont="1" applyFill="1" applyBorder="1" applyAlignment="1">
      <alignment horizontal="left" vertical="top" wrapText="1"/>
    </xf>
    <xf numFmtId="0" fontId="19" fillId="6" borderId="14" xfId="0" applyFont="1" applyFill="1" applyBorder="1" applyAlignment="1">
      <alignment horizontal="right" vertical="top" wrapText="1"/>
    </xf>
    <xf numFmtId="4" fontId="19" fillId="6" borderId="14" xfId="0" applyNumberFormat="1" applyFont="1" applyFill="1" applyBorder="1" applyAlignment="1">
      <alignment horizontal="right" vertical="top" wrapText="1"/>
    </xf>
    <xf numFmtId="0" fontId="19" fillId="6" borderId="14" xfId="0" applyFont="1" applyFill="1" applyBorder="1" applyAlignment="1">
      <alignment horizontal="left" vertical="top" wrapText="1" indent="1"/>
    </xf>
    <xf numFmtId="0" fontId="20" fillId="7" borderId="14" xfId="0" applyFont="1" applyFill="1" applyBorder="1" applyAlignment="1">
      <alignment horizontal="left" vertical="top" wrapText="1" indent="2"/>
    </xf>
    <xf numFmtId="0" fontId="20" fillId="7" borderId="14" xfId="0" applyFont="1" applyFill="1" applyBorder="1" applyAlignment="1">
      <alignment horizontal="right" vertical="top" wrapText="1"/>
    </xf>
    <xf numFmtId="4" fontId="20" fillId="7" borderId="14" xfId="0" applyNumberFormat="1" applyFont="1" applyFill="1" applyBorder="1" applyAlignment="1">
      <alignment horizontal="right" vertical="top" wrapText="1"/>
    </xf>
    <xf numFmtId="0" fontId="15" fillId="0" borderId="14" xfId="0" applyFont="1" applyBorder="1" applyAlignment="1">
      <alignment horizontal="left" vertical="top" wrapText="1" indent="3"/>
    </xf>
    <xf numFmtId="0" fontId="21" fillId="5" borderId="11" xfId="0" applyFont="1" applyFill="1" applyBorder="1" applyAlignment="1">
      <alignment horizontal="left" vertical="top"/>
    </xf>
    <xf numFmtId="0" fontId="21" fillId="5" borderId="11" xfId="0" applyFont="1" applyFill="1" applyBorder="1" applyAlignment="1">
      <alignment horizontal="right" vertical="top" wrapText="1"/>
    </xf>
    <xf numFmtId="4" fontId="21" fillId="5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5" fillId="0" borderId="14" xfId="0" applyFont="1" applyBorder="1" applyAlignment="1">
      <alignment horizontal="left" vertical="top" wrapText="1" indent="1"/>
    </xf>
    <xf numFmtId="0" fontId="19" fillId="6" borderId="14" xfId="0" applyFont="1" applyFill="1" applyBorder="1" applyAlignment="1">
      <alignment horizontal="left" vertical="top" wrapText="1" indent="2"/>
    </xf>
    <xf numFmtId="0" fontId="15" fillId="0" borderId="14" xfId="0" applyFont="1" applyBorder="1" applyAlignment="1">
      <alignment horizontal="left" vertical="top" wrapText="1" indent="2"/>
    </xf>
    <xf numFmtId="4" fontId="23" fillId="0" borderId="14" xfId="0" applyNumberFormat="1" applyFont="1" applyBorder="1" applyAlignment="1">
      <alignment horizontal="right" vertical="top" wrapText="1"/>
    </xf>
    <xf numFmtId="49" fontId="18" fillId="0" borderId="0" xfId="0" applyNumberFormat="1" applyFont="1" applyFill="1" applyBorder="1" applyAlignment="1" applyProtection="1">
      <alignment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center" vertical="top"/>
    </xf>
    <xf numFmtId="0" fontId="18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 wrapText="1"/>
    </xf>
    <xf numFmtId="0" fontId="25" fillId="0" borderId="0" xfId="0" applyFont="1" applyAlignment="1" applyProtection="1">
      <alignment vertical="top"/>
    </xf>
    <xf numFmtId="0" fontId="18" fillId="0" borderId="0" xfId="0" applyFont="1" applyBorder="1" applyAlignment="1" applyProtection="1">
      <alignment horizontal="center" vertical="top"/>
    </xf>
    <xf numFmtId="4" fontId="18" fillId="0" borderId="0" xfId="0" applyNumberFormat="1" applyFont="1" applyAlignment="1" applyProtection="1">
      <alignment vertical="top"/>
    </xf>
    <xf numFmtId="1" fontId="18" fillId="0" borderId="0" xfId="0" applyNumberFormat="1" applyFont="1" applyAlignment="1" applyProtection="1">
      <alignment vertical="top"/>
    </xf>
    <xf numFmtId="2" fontId="18" fillId="0" borderId="0" xfId="0" applyNumberFormat="1" applyFont="1" applyAlignment="1" applyProtection="1">
      <alignment vertical="top"/>
    </xf>
    <xf numFmtId="4" fontId="18" fillId="0" borderId="0" xfId="0" applyNumberFormat="1" applyFont="1" applyAlignment="1" applyProtection="1">
      <alignment horizontal="center" vertical="top"/>
    </xf>
    <xf numFmtId="4" fontId="2" fillId="0" borderId="0" xfId="0" applyNumberFormat="1" applyFont="1" applyAlignment="1" applyProtection="1">
      <alignment vertical="top"/>
    </xf>
    <xf numFmtId="4" fontId="18" fillId="0" borderId="0" xfId="0" applyNumberFormat="1" applyFont="1" applyFill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15" fillId="0" borderId="14" xfId="0" applyFont="1" applyBorder="1" applyAlignment="1">
      <alignment horizontal="left" vertical="top" wrapText="1"/>
    </xf>
    <xf numFmtId="0" fontId="19" fillId="5" borderId="11" xfId="0" applyFont="1" applyFill="1" applyBorder="1" applyAlignment="1">
      <alignment horizontal="left" vertical="top"/>
    </xf>
    <xf numFmtId="0" fontId="19" fillId="6" borderId="36" xfId="0" applyFont="1" applyFill="1" applyBorder="1" applyAlignment="1">
      <alignment horizontal="center" vertical="top"/>
    </xf>
    <xf numFmtId="2" fontId="19" fillId="6" borderId="37" xfId="0" applyNumberFormat="1" applyFont="1" applyFill="1" applyBorder="1" applyAlignment="1">
      <alignment horizontal="right" vertical="top" wrapText="1"/>
    </xf>
    <xf numFmtId="0" fontId="15" fillId="0" borderId="14" xfId="0" applyFont="1" applyBorder="1" applyAlignment="1">
      <alignment horizontal="left" vertical="top"/>
    </xf>
    <xf numFmtId="0" fontId="15" fillId="0" borderId="36" xfId="0" applyFont="1" applyBorder="1" applyAlignment="1">
      <alignment horizontal="center" vertical="top"/>
    </xf>
    <xf numFmtId="0" fontId="21" fillId="6" borderId="36" xfId="0" applyFont="1" applyFill="1" applyBorder="1" applyAlignment="1">
      <alignment horizontal="center" vertical="top"/>
    </xf>
    <xf numFmtId="2" fontId="21" fillId="6" borderId="37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4" fontId="18" fillId="0" borderId="0" xfId="0" applyNumberFormat="1" applyFont="1" applyAlignment="1" applyProtection="1">
      <alignment vertical="top" wrapText="1"/>
    </xf>
    <xf numFmtId="4" fontId="15" fillId="0" borderId="14" xfId="0" applyNumberFormat="1" applyFont="1" applyBorder="1" applyAlignment="1">
      <alignment horizontal="right" vertical="top" wrapText="1"/>
    </xf>
    <xf numFmtId="0" fontId="15" fillId="0" borderId="37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19" fillId="5" borderId="34" xfId="0" applyFont="1" applyFill="1" applyBorder="1" applyAlignment="1">
      <alignment horizontal="left" vertical="top"/>
    </xf>
    <xf numFmtId="0" fontId="19" fillId="6" borderId="14" xfId="0" applyFont="1" applyFill="1" applyBorder="1" applyAlignment="1">
      <alignment horizontal="left" vertical="top"/>
    </xf>
    <xf numFmtId="0" fontId="15" fillId="0" borderId="14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15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" fontId="26" fillId="6" borderId="14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 vertical="top" wrapText="1"/>
    </xf>
    <xf numFmtId="0" fontId="30" fillId="5" borderId="11" xfId="0" applyFont="1" applyFill="1" applyBorder="1" applyAlignment="1">
      <alignment horizontal="left" vertical="top" wrapText="1"/>
    </xf>
    <xf numFmtId="0" fontId="30" fillId="6" borderId="14" xfId="0" applyFont="1" applyFill="1" applyBorder="1" applyAlignment="1">
      <alignment horizontal="left" vertical="top" wrapText="1"/>
    </xf>
    <xf numFmtId="0" fontId="30" fillId="6" borderId="14" xfId="0" applyFont="1" applyFill="1" applyBorder="1" applyAlignment="1">
      <alignment horizontal="right" vertical="top" wrapText="1"/>
    </xf>
    <xf numFmtId="4" fontId="30" fillId="6" borderId="14" xfId="0" applyNumberFormat="1" applyFont="1" applyFill="1" applyBorder="1" applyAlignment="1">
      <alignment horizontal="right" vertical="top" wrapText="1"/>
    </xf>
    <xf numFmtId="0" fontId="30" fillId="6" borderId="14" xfId="0" applyFont="1" applyFill="1" applyBorder="1" applyAlignment="1">
      <alignment horizontal="left" vertical="top" wrapText="1" indent="1"/>
    </xf>
    <xf numFmtId="0" fontId="32" fillId="0" borderId="14" xfId="0" applyFont="1" applyBorder="1" applyAlignment="1">
      <alignment horizontal="left" vertical="top" wrapText="1" indent="2"/>
    </xf>
    <xf numFmtId="0" fontId="32" fillId="0" borderId="14" xfId="0" applyFont="1" applyBorder="1" applyAlignment="1">
      <alignment horizontal="right" vertical="top" wrapText="1"/>
    </xf>
    <xf numFmtId="4" fontId="32" fillId="0" borderId="14" xfId="0" applyNumberFormat="1" applyFont="1" applyBorder="1" applyAlignment="1">
      <alignment horizontal="right" vertical="top" wrapText="1"/>
    </xf>
    <xf numFmtId="0" fontId="32" fillId="2" borderId="14" xfId="0" applyFont="1" applyFill="1" applyBorder="1" applyAlignment="1">
      <alignment horizontal="left" vertical="top" wrapText="1" indent="2"/>
    </xf>
    <xf numFmtId="4" fontId="33" fillId="2" borderId="14" xfId="0" applyNumberFormat="1" applyFont="1" applyFill="1" applyBorder="1" applyAlignment="1">
      <alignment horizontal="right" vertical="top" wrapText="1"/>
    </xf>
    <xf numFmtId="0" fontId="32" fillId="2" borderId="14" xfId="0" applyFont="1" applyFill="1" applyBorder="1" applyAlignment="1">
      <alignment horizontal="right" vertical="top" wrapText="1"/>
    </xf>
    <xf numFmtId="4" fontId="32" fillId="2" borderId="14" xfId="0" applyNumberFormat="1" applyFont="1" applyFill="1" applyBorder="1" applyAlignment="1">
      <alignment horizontal="right" vertical="top" wrapText="1"/>
    </xf>
    <xf numFmtId="4" fontId="34" fillId="6" borderId="14" xfId="0" applyNumberFormat="1" applyFont="1" applyFill="1" applyBorder="1" applyAlignment="1">
      <alignment horizontal="right" vertical="top" wrapText="1"/>
    </xf>
    <xf numFmtId="4" fontId="35" fillId="0" borderId="14" xfId="0" applyNumberFormat="1" applyFont="1" applyBorder="1" applyAlignment="1">
      <alignment horizontal="right" vertical="top" wrapText="1"/>
    </xf>
    <xf numFmtId="0" fontId="36" fillId="5" borderId="11" xfId="0" applyFont="1" applyFill="1" applyBorder="1" applyAlignment="1">
      <alignment horizontal="left" vertical="top"/>
    </xf>
    <xf numFmtId="0" fontId="36" fillId="5" borderId="11" xfId="0" applyFont="1" applyFill="1" applyBorder="1" applyAlignment="1">
      <alignment horizontal="right" vertical="top" wrapText="1"/>
    </xf>
    <xf numFmtId="4" fontId="36" fillId="5" borderId="11" xfId="0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Continuous"/>
    </xf>
    <xf numFmtId="0" fontId="29" fillId="0" borderId="0" xfId="0" applyFont="1" applyAlignment="1">
      <alignment horizontal="center"/>
    </xf>
    <xf numFmtId="0" fontId="15" fillId="0" borderId="43" xfId="0" applyFont="1" applyBorder="1" applyAlignment="1">
      <alignment horizontal="left" vertical="top" wrapText="1" indent="2"/>
    </xf>
    <xf numFmtId="0" fontId="15" fillId="0" borderId="41" xfId="0" applyFont="1" applyBorder="1" applyAlignment="1">
      <alignment horizontal="left" vertical="top" wrapText="1" indent="2"/>
    </xf>
    <xf numFmtId="0" fontId="15" fillId="0" borderId="41" xfId="0" applyFont="1" applyBorder="1" applyAlignment="1">
      <alignment vertical="top" wrapText="1"/>
    </xf>
    <xf numFmtId="0" fontId="1" fillId="0" borderId="0" xfId="15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37" fillId="0" borderId="0" xfId="15" applyProtection="1">
      <protection locked="0"/>
    </xf>
    <xf numFmtId="0" fontId="37" fillId="0" borderId="0" xfId="15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4" fillId="0" borderId="49" xfId="1" applyFont="1" applyBorder="1" applyProtection="1">
      <alignment horizontal="center" vertical="center" wrapText="1"/>
      <protection locked="0"/>
    </xf>
    <xf numFmtId="0" fontId="4" fillId="0" borderId="39" xfId="1" applyFont="1" applyBorder="1" applyProtection="1">
      <alignment horizontal="center" vertical="center" wrapText="1"/>
      <protection locked="0"/>
    </xf>
    <xf numFmtId="0" fontId="4" fillId="0" borderId="50" xfId="1" applyFont="1" applyBorder="1" applyProtection="1">
      <alignment horizontal="center" vertical="center" wrapText="1"/>
      <protection locked="0"/>
    </xf>
    <xf numFmtId="0" fontId="4" fillId="0" borderId="48" xfId="1" applyFont="1" applyBorder="1" applyProtection="1">
      <alignment horizontal="center" vertical="center" wrapText="1"/>
      <protection locked="0"/>
    </xf>
    <xf numFmtId="0" fontId="1" fillId="0" borderId="51" xfId="1" applyFont="1" applyBorder="1" applyProtection="1">
      <alignment horizontal="center" vertical="center" wrapText="1"/>
      <protection locked="0"/>
    </xf>
    <xf numFmtId="0" fontId="1" fillId="0" borderId="52" xfId="1" applyFont="1" applyBorder="1" applyAlignment="1" applyProtection="1">
      <alignment horizontal="center" vertical="center" wrapText="1"/>
      <protection locked="0"/>
    </xf>
    <xf numFmtId="0" fontId="1" fillId="0" borderId="51" xfId="1" applyFont="1" applyBorder="1" applyAlignment="1" applyProtection="1">
      <alignment horizontal="center" vertical="center" wrapText="1"/>
      <protection locked="0"/>
    </xf>
    <xf numFmtId="0" fontId="1" fillId="0" borderId="53" xfId="1" applyFont="1" applyBorder="1" applyAlignment="1" applyProtection="1">
      <alignment horizontal="center" vertical="center" wrapText="1"/>
      <protection locked="0"/>
    </xf>
    <xf numFmtId="0" fontId="1" fillId="0" borderId="54" xfId="1" applyFont="1" applyBorder="1" applyAlignment="1" applyProtection="1">
      <alignment horizontal="center" vertical="center" wrapText="1"/>
      <protection locked="0"/>
    </xf>
    <xf numFmtId="0" fontId="1" fillId="0" borderId="53" xfId="1" applyFont="1" applyBorder="1" applyProtection="1">
      <alignment horizontal="center" vertical="center" wrapText="1"/>
      <protection locked="0"/>
    </xf>
    <xf numFmtId="0" fontId="1" fillId="0" borderId="54" xfId="1" applyFont="1" applyBorder="1" applyProtection="1">
      <alignment horizontal="center" vertical="center" wrapText="1"/>
      <protection locked="0"/>
    </xf>
    <xf numFmtId="0" fontId="1" fillId="0" borderId="52" xfId="1" applyFont="1" applyBorder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23" xfId="0" applyFont="1" applyBorder="1" applyProtection="1"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172" fontId="10" fillId="8" borderId="23" xfId="14" applyNumberFormat="1" applyFont="1" applyBorder="1" applyAlignment="1" applyProtection="1">
      <alignment horizontal="center" vertical="center"/>
    </xf>
    <xf numFmtId="172" fontId="10" fillId="8" borderId="17" xfId="14" applyNumberFormat="1" applyFont="1" applyBorder="1" applyAlignment="1" applyProtection="1">
      <alignment horizontal="center" vertical="center"/>
    </xf>
    <xf numFmtId="172" fontId="10" fillId="8" borderId="18" xfId="14" applyNumberFormat="1" applyFont="1" applyBorder="1" applyAlignment="1" applyProtection="1">
      <alignment horizontal="center" vertical="center"/>
    </xf>
    <xf numFmtId="177" fontId="10" fillId="8" borderId="17" xfId="14" applyNumberFormat="1" applyFont="1" applyBorder="1" applyAlignment="1" applyProtection="1">
      <alignment horizontal="center" vertical="center"/>
    </xf>
    <xf numFmtId="178" fontId="10" fillId="8" borderId="23" xfId="8" applyNumberFormat="1" applyFont="1" applyFill="1" applyBorder="1" applyAlignment="1" applyProtection="1">
      <alignment horizontal="center" vertical="center"/>
    </xf>
    <xf numFmtId="178" fontId="10" fillId="8" borderId="17" xfId="8" applyNumberFormat="1" applyFont="1" applyFill="1" applyBorder="1" applyAlignment="1" applyProtection="1">
      <alignment horizontal="center" vertical="center"/>
    </xf>
    <xf numFmtId="178" fontId="10" fillId="8" borderId="44" xfId="8" applyNumberFormat="1" applyFont="1" applyFill="1" applyBorder="1" applyAlignment="1" applyProtection="1">
      <alignment horizontal="center" vertical="center"/>
    </xf>
    <xf numFmtId="167" fontId="10" fillId="8" borderId="23" xfId="14" applyNumberFormat="1" applyFont="1" applyBorder="1" applyAlignment="1" applyProtection="1">
      <alignment horizontal="center" vertical="center"/>
    </xf>
    <xf numFmtId="167" fontId="10" fillId="8" borderId="17" xfId="14" applyNumberFormat="1" applyFont="1" applyBorder="1" applyAlignment="1" applyProtection="1">
      <alignment horizontal="center" vertical="center"/>
    </xf>
    <xf numFmtId="4" fontId="10" fillId="8" borderId="17" xfId="14" applyNumberFormat="1" applyFont="1" applyBorder="1" applyAlignment="1" applyProtection="1">
      <alignment horizontal="center" vertical="center"/>
    </xf>
    <xf numFmtId="167" fontId="10" fillId="8" borderId="18" xfId="14" applyNumberFormat="1" applyFont="1" applyBorder="1" applyAlignment="1" applyProtection="1">
      <alignment horizontal="center" vertical="center"/>
    </xf>
    <xf numFmtId="167" fontId="10" fillId="8" borderId="44" xfId="14" applyNumberFormat="1" applyFont="1" applyBorder="1" applyAlignment="1" applyProtection="1">
      <alignment horizontal="center" vertical="center"/>
    </xf>
    <xf numFmtId="167" fontId="3" fillId="0" borderId="0" xfId="0" applyNumberFormat="1" applyFont="1" applyProtection="1">
      <protection locked="0"/>
    </xf>
    <xf numFmtId="0" fontId="3" fillId="0" borderId="25" xfId="0" applyFont="1" applyBorder="1" applyProtection="1">
      <protection locked="0"/>
    </xf>
    <xf numFmtId="0" fontId="10" fillId="0" borderId="55" xfId="0" applyFont="1" applyBorder="1" applyAlignment="1" applyProtection="1">
      <alignment vertical="top" wrapText="1"/>
      <protection locked="0"/>
    </xf>
    <xf numFmtId="172" fontId="10" fillId="0" borderId="25" xfId="0" applyNumberFormat="1" applyFont="1" applyBorder="1" applyAlignment="1" applyProtection="1">
      <alignment horizontal="center" vertical="center"/>
      <protection locked="0"/>
    </xf>
    <xf numFmtId="172" fontId="10" fillId="0" borderId="38" xfId="14" applyNumberFormat="1" applyFont="1" applyFill="1" applyBorder="1" applyAlignment="1" applyProtection="1">
      <alignment horizontal="center" vertical="center"/>
      <protection locked="0"/>
    </xf>
    <xf numFmtId="172" fontId="10" fillId="8" borderId="38" xfId="14" applyNumberFormat="1" applyFont="1" applyBorder="1" applyAlignment="1" applyProtection="1">
      <alignment horizontal="center" vertical="center"/>
    </xf>
    <xf numFmtId="172" fontId="10" fillId="8" borderId="26" xfId="14" applyNumberFormat="1" applyFont="1" applyBorder="1" applyAlignment="1" applyProtection="1">
      <alignment horizontal="center" vertical="center"/>
    </xf>
    <xf numFmtId="178" fontId="10" fillId="0" borderId="25" xfId="8" applyNumberFormat="1" applyFont="1" applyBorder="1" applyAlignment="1" applyProtection="1">
      <alignment horizontal="center" vertical="center"/>
      <protection locked="0"/>
    </xf>
    <xf numFmtId="178" fontId="10" fillId="0" borderId="38" xfId="8" applyNumberFormat="1" applyFont="1" applyFill="1" applyBorder="1" applyAlignment="1" applyProtection="1">
      <alignment horizontal="center" vertical="center"/>
      <protection locked="0"/>
    </xf>
    <xf numFmtId="178" fontId="10" fillId="8" borderId="38" xfId="8" applyNumberFormat="1" applyFont="1" applyFill="1" applyBorder="1" applyAlignment="1" applyProtection="1">
      <alignment horizontal="center" vertical="center"/>
    </xf>
    <xf numFmtId="178" fontId="10" fillId="8" borderId="55" xfId="8" applyNumberFormat="1" applyFont="1" applyFill="1" applyBorder="1" applyAlignment="1" applyProtection="1">
      <alignment horizontal="center" vertical="center"/>
    </xf>
    <xf numFmtId="172" fontId="3" fillId="0" borderId="38" xfId="14" applyNumberFormat="1" applyFont="1" applyFill="1" applyBorder="1" applyAlignment="1" applyProtection="1">
      <alignment horizontal="center" vertical="center"/>
      <protection locked="0"/>
    </xf>
    <xf numFmtId="167" fontId="10" fillId="0" borderId="25" xfId="0" applyNumberFormat="1" applyFont="1" applyBorder="1" applyAlignment="1" applyProtection="1">
      <alignment horizontal="center" vertical="center"/>
      <protection locked="0"/>
    </xf>
    <xf numFmtId="167" fontId="10" fillId="0" borderId="38" xfId="14" applyNumberFormat="1" applyFont="1" applyFill="1" applyBorder="1" applyAlignment="1" applyProtection="1">
      <alignment horizontal="center" vertical="center"/>
      <protection locked="0"/>
    </xf>
    <xf numFmtId="4" fontId="10" fillId="8" borderId="38" xfId="14" applyNumberFormat="1" applyFont="1" applyBorder="1" applyAlignment="1" applyProtection="1">
      <alignment horizontal="center" vertical="center"/>
    </xf>
    <xf numFmtId="167" fontId="10" fillId="8" borderId="38" xfId="14" applyNumberFormat="1" applyFont="1" applyBorder="1" applyAlignment="1" applyProtection="1">
      <alignment horizontal="center" vertical="center"/>
    </xf>
    <xf numFmtId="167" fontId="10" fillId="8" borderId="26" xfId="14" applyNumberFormat="1" applyFont="1" applyBorder="1" applyAlignment="1" applyProtection="1">
      <alignment horizontal="center" vertical="center"/>
    </xf>
    <xf numFmtId="167" fontId="10" fillId="8" borderId="55" xfId="14" applyNumberFormat="1" applyFont="1" applyBorder="1" applyAlignment="1" applyProtection="1">
      <alignment horizontal="center" vertical="center"/>
    </xf>
    <xf numFmtId="172" fontId="10" fillId="0" borderId="38" xfId="0" applyNumberFormat="1" applyFont="1" applyBorder="1" applyAlignment="1" applyProtection="1">
      <alignment horizontal="center" vertical="center"/>
      <protection locked="0"/>
    </xf>
    <xf numFmtId="172" fontId="10" fillId="0" borderId="26" xfId="0" applyNumberFormat="1" applyFont="1" applyBorder="1" applyAlignment="1" applyProtection="1">
      <alignment horizontal="center" vertical="center"/>
      <protection locked="0"/>
    </xf>
    <xf numFmtId="178" fontId="10" fillId="0" borderId="38" xfId="8" applyNumberFormat="1" applyFont="1" applyBorder="1" applyAlignment="1" applyProtection="1">
      <alignment horizontal="center" vertical="center"/>
      <protection locked="0"/>
    </xf>
    <xf numFmtId="178" fontId="10" fillId="0" borderId="55" xfId="8" applyNumberFormat="1" applyFont="1" applyBorder="1" applyAlignment="1" applyProtection="1">
      <alignment horizontal="center" vertical="center"/>
      <protection locked="0"/>
    </xf>
    <xf numFmtId="172" fontId="3" fillId="0" borderId="38" xfId="0" applyNumberFormat="1" applyFont="1" applyBorder="1" applyAlignment="1" applyProtection="1">
      <alignment horizontal="center" vertical="center"/>
      <protection locked="0"/>
    </xf>
    <xf numFmtId="167" fontId="10" fillId="0" borderId="38" xfId="0" applyNumberFormat="1" applyFont="1" applyBorder="1" applyAlignment="1" applyProtection="1">
      <alignment horizontal="center" vertical="center"/>
      <protection locked="0"/>
    </xf>
    <xf numFmtId="4" fontId="10" fillId="0" borderId="38" xfId="0" applyNumberFormat="1" applyFont="1" applyBorder="1" applyAlignment="1" applyProtection="1">
      <alignment horizontal="center" vertical="center"/>
      <protection locked="0"/>
    </xf>
    <xf numFmtId="167" fontId="10" fillId="0" borderId="26" xfId="0" applyNumberFormat="1" applyFont="1" applyBorder="1" applyAlignment="1" applyProtection="1">
      <alignment horizontal="center" vertical="center"/>
      <protection locked="0"/>
    </xf>
    <xf numFmtId="167" fontId="10" fillId="0" borderId="55" xfId="0" applyNumberFormat="1" applyFont="1" applyBorder="1" applyAlignment="1" applyProtection="1">
      <alignment horizontal="center" vertical="center"/>
      <protection locked="0"/>
    </xf>
    <xf numFmtId="172" fontId="10" fillId="0" borderId="38" xfId="17" applyNumberFormat="1" applyFont="1" applyFill="1" applyBorder="1" applyAlignment="1" applyProtection="1">
      <alignment horizontal="center" vertical="center"/>
      <protection locked="0"/>
    </xf>
    <xf numFmtId="172" fontId="10" fillId="9" borderId="38" xfId="17" applyNumberFormat="1" applyFont="1" applyBorder="1" applyAlignment="1" applyProtection="1">
      <alignment horizontal="center" vertical="center"/>
      <protection locked="0"/>
    </xf>
    <xf numFmtId="172" fontId="10" fillId="8" borderId="38" xfId="17" applyNumberFormat="1" applyFont="1" applyFill="1" applyBorder="1" applyAlignment="1" applyProtection="1">
      <alignment horizontal="center" vertical="center"/>
    </xf>
    <xf numFmtId="172" fontId="10" fillId="9" borderId="26" xfId="17" applyNumberFormat="1" applyFont="1" applyFill="1" applyBorder="1" applyAlignment="1" applyProtection="1">
      <alignment horizontal="center" vertical="center"/>
      <protection locked="0"/>
    </xf>
    <xf numFmtId="178" fontId="10" fillId="9" borderId="38" xfId="8" applyNumberFormat="1" applyFont="1" applyFill="1" applyBorder="1" applyAlignment="1" applyProtection="1">
      <alignment horizontal="center" vertical="center"/>
      <protection locked="0"/>
    </xf>
    <xf numFmtId="178" fontId="10" fillId="9" borderId="55" xfId="8" applyNumberFormat="1" applyFont="1" applyFill="1" applyBorder="1" applyAlignment="1" applyProtection="1">
      <alignment horizontal="center" vertical="center"/>
      <protection locked="0"/>
    </xf>
    <xf numFmtId="172" fontId="3" fillId="0" borderId="38" xfId="17" applyNumberFormat="1" applyFont="1" applyFill="1" applyBorder="1" applyAlignment="1" applyProtection="1">
      <alignment horizontal="center" vertical="center"/>
      <protection locked="0"/>
    </xf>
    <xf numFmtId="167" fontId="10" fillId="0" borderId="38" xfId="17" applyNumberFormat="1" applyFont="1" applyFill="1" applyBorder="1" applyAlignment="1" applyProtection="1">
      <alignment horizontal="center" vertical="center"/>
      <protection locked="0"/>
    </xf>
    <xf numFmtId="4" fontId="10" fillId="9" borderId="38" xfId="17" applyNumberFormat="1" applyFont="1" applyBorder="1" applyAlignment="1" applyProtection="1">
      <alignment horizontal="center" vertical="center"/>
      <protection locked="0"/>
    </xf>
    <xf numFmtId="167" fontId="10" fillId="8" borderId="38" xfId="17" applyNumberFormat="1" applyFont="1" applyFill="1" applyBorder="1" applyAlignment="1" applyProtection="1">
      <alignment horizontal="center" vertical="center"/>
    </xf>
    <xf numFmtId="167" fontId="10" fillId="9" borderId="26" xfId="17" applyNumberFormat="1" applyFont="1" applyFill="1" applyBorder="1" applyAlignment="1" applyProtection="1">
      <alignment horizontal="center" vertical="center"/>
      <protection locked="0"/>
    </xf>
    <xf numFmtId="167" fontId="10" fillId="9" borderId="55" xfId="17" applyNumberFormat="1" applyFont="1" applyFill="1" applyBorder="1" applyAlignment="1" applyProtection="1">
      <alignment horizontal="center" vertical="center"/>
      <protection locked="0"/>
    </xf>
    <xf numFmtId="4" fontId="10" fillId="0" borderId="38" xfId="17" applyNumberFormat="1" applyFont="1" applyFill="1" applyBorder="1" applyAlignment="1" applyProtection="1">
      <alignment horizontal="center" vertical="center"/>
      <protection locked="0"/>
    </xf>
    <xf numFmtId="172" fontId="10" fillId="8" borderId="26" xfId="17" applyNumberFormat="1" applyFont="1" applyFill="1" applyBorder="1" applyAlignment="1" applyProtection="1">
      <alignment horizontal="center" vertical="center"/>
    </xf>
    <xf numFmtId="167" fontId="10" fillId="8" borderId="26" xfId="17" applyNumberFormat="1" applyFont="1" applyFill="1" applyBorder="1" applyAlignment="1" applyProtection="1">
      <alignment horizontal="center" vertical="center"/>
    </xf>
    <xf numFmtId="167" fontId="10" fillId="8" borderId="55" xfId="17" applyNumberFormat="1" applyFont="1" applyFill="1" applyBorder="1" applyAlignment="1" applyProtection="1">
      <alignment horizontal="center" vertical="center"/>
    </xf>
    <xf numFmtId="172" fontId="10" fillId="8" borderId="25" xfId="14" applyNumberFormat="1" applyFont="1" applyBorder="1" applyAlignment="1" applyProtection="1">
      <alignment horizontal="center" vertical="center"/>
    </xf>
    <xf numFmtId="172" fontId="10" fillId="9" borderId="38" xfId="17" applyNumberFormat="1" applyFont="1" applyFill="1" applyBorder="1" applyAlignment="1" applyProtection="1">
      <alignment horizontal="center" vertical="center"/>
      <protection locked="0"/>
    </xf>
    <xf numFmtId="172" fontId="10" fillId="9" borderId="38" xfId="0" applyNumberFormat="1" applyFont="1" applyFill="1" applyBorder="1" applyAlignment="1" applyProtection="1">
      <alignment horizontal="center" vertical="center"/>
      <protection locked="0"/>
    </xf>
    <xf numFmtId="178" fontId="10" fillId="8" borderId="25" xfId="8" applyNumberFormat="1" applyFont="1" applyFill="1" applyBorder="1" applyAlignment="1" applyProtection="1">
      <alignment horizontal="center" vertical="center"/>
    </xf>
    <xf numFmtId="167" fontId="10" fillId="8" borderId="25" xfId="14" applyNumberFormat="1" applyFont="1" applyBorder="1" applyAlignment="1" applyProtection="1">
      <alignment horizontal="center" vertical="center"/>
    </xf>
    <xf numFmtId="167" fontId="10" fillId="9" borderId="38" xfId="17" applyNumberFormat="1" applyFont="1" applyFill="1" applyBorder="1" applyAlignment="1" applyProtection="1">
      <alignment horizontal="center" vertical="center"/>
      <protection locked="0"/>
    </xf>
    <xf numFmtId="4" fontId="10" fillId="9" borderId="38" xfId="17" applyNumberFormat="1" applyFont="1" applyFill="1" applyBorder="1" applyAlignment="1" applyProtection="1">
      <alignment horizontal="center" vertical="center"/>
      <protection locked="0"/>
    </xf>
    <xf numFmtId="172" fontId="3" fillId="9" borderId="38" xfId="17" applyNumberFormat="1" applyFont="1" applyFill="1" applyBorder="1" applyAlignment="1" applyProtection="1">
      <alignment horizontal="center" vertical="center"/>
      <protection locked="0"/>
    </xf>
    <xf numFmtId="167" fontId="10" fillId="9" borderId="38" xfId="17" applyNumberFormat="1" applyFont="1" applyFill="1" applyBorder="1" applyProtection="1">
      <alignment horizontal="right"/>
      <protection locked="0"/>
    </xf>
    <xf numFmtId="172" fontId="10" fillId="8" borderId="56" xfId="14" applyNumberFormat="1" applyFont="1" applyBorder="1" applyAlignment="1" applyProtection="1">
      <alignment horizontal="center" vertical="center"/>
    </xf>
    <xf numFmtId="4" fontId="10" fillId="8" borderId="25" xfId="14" applyNumberFormat="1" applyFont="1" applyBorder="1" applyAlignment="1" applyProtection="1">
      <alignment horizontal="center" vertical="center"/>
    </xf>
    <xf numFmtId="4" fontId="10" fillId="9" borderId="38" xfId="0" applyNumberFormat="1" applyFont="1" applyFill="1" applyBorder="1" applyAlignment="1" applyProtection="1">
      <alignment horizontal="center" vertical="center"/>
      <protection locked="0"/>
    </xf>
    <xf numFmtId="4" fontId="10" fillId="9" borderId="38" xfId="14" applyNumberFormat="1" applyFont="1" applyFill="1" applyBorder="1" applyAlignment="1" applyProtection="1">
      <alignment horizontal="center" vertical="center"/>
      <protection locked="0"/>
    </xf>
    <xf numFmtId="4" fontId="10" fillId="8" borderId="25" xfId="8" applyNumberFormat="1" applyFont="1" applyFill="1" applyBorder="1" applyAlignment="1" applyProtection="1">
      <alignment horizontal="center" vertical="center"/>
    </xf>
    <xf numFmtId="4" fontId="10" fillId="9" borderId="38" xfId="8" applyNumberFormat="1" applyFont="1" applyFill="1" applyBorder="1" applyAlignment="1" applyProtection="1">
      <alignment horizontal="center" vertical="center"/>
      <protection locked="0"/>
    </xf>
    <xf numFmtId="4" fontId="10" fillId="9" borderId="26" xfId="14" applyNumberFormat="1" applyFont="1" applyFill="1" applyBorder="1" applyAlignment="1" applyProtection="1">
      <alignment horizontal="center" vertical="center"/>
      <protection locked="0"/>
    </xf>
    <xf numFmtId="167" fontId="10" fillId="9" borderId="38" xfId="14" applyNumberFormat="1" applyFont="1" applyFill="1" applyBorder="1" applyAlignment="1" applyProtection="1">
      <alignment horizontal="center" vertical="center"/>
      <protection locked="0"/>
    </xf>
    <xf numFmtId="167" fontId="10" fillId="9" borderId="26" xfId="14" applyNumberFormat="1" applyFont="1" applyFill="1" applyBorder="1" applyAlignment="1" applyProtection="1">
      <alignment horizontal="center" vertical="center"/>
      <protection locked="0"/>
    </xf>
    <xf numFmtId="172" fontId="10" fillId="9" borderId="38" xfId="14" applyNumberFormat="1" applyFont="1" applyFill="1" applyBorder="1" applyAlignment="1" applyProtection="1">
      <alignment horizontal="center" vertical="center"/>
      <protection locked="0"/>
    </xf>
    <xf numFmtId="167" fontId="10" fillId="9" borderId="55" xfId="14" applyNumberFormat="1" applyFont="1" applyFill="1" applyBorder="1" applyAlignment="1" applyProtection="1">
      <alignment horizontal="center" vertical="center"/>
      <protection locked="0"/>
    </xf>
    <xf numFmtId="172" fontId="10" fillId="9" borderId="26" xfId="0" applyNumberFormat="1" applyFont="1" applyFill="1" applyBorder="1" applyAlignment="1" applyProtection="1">
      <alignment horizontal="center" vertical="center"/>
      <protection locked="0"/>
    </xf>
    <xf numFmtId="172" fontId="10" fillId="9" borderId="26" xfId="14" applyNumberFormat="1" applyFont="1" applyFill="1" applyBorder="1" applyAlignment="1" applyProtection="1">
      <alignment horizontal="center" vertical="center"/>
      <protection locked="0"/>
    </xf>
    <xf numFmtId="172" fontId="3" fillId="9" borderId="38" xfId="14" applyNumberFormat="1" applyFont="1" applyFill="1" applyBorder="1" applyAlignment="1" applyProtection="1">
      <alignment horizontal="center" vertical="center"/>
      <protection locked="0"/>
    </xf>
    <xf numFmtId="172" fontId="10" fillId="9" borderId="26" xfId="17" applyNumberFormat="1" applyFont="1" applyBorder="1" applyAlignment="1" applyProtection="1">
      <alignment horizontal="center" vertical="center"/>
      <protection locked="0"/>
    </xf>
    <xf numFmtId="14" fontId="3" fillId="0" borderId="25" xfId="0" applyNumberFormat="1" applyFont="1" applyBorder="1" applyProtection="1">
      <protection locked="0"/>
    </xf>
    <xf numFmtId="0" fontId="10" fillId="0" borderId="26" xfId="0" applyFont="1" applyBorder="1" applyAlignment="1" applyProtection="1">
      <alignment vertical="top" wrapText="1"/>
      <protection locked="0"/>
    </xf>
    <xf numFmtId="167" fontId="10" fillId="9" borderId="38" xfId="17" applyNumberFormat="1" applyFont="1" applyBorder="1" applyAlignment="1" applyProtection="1">
      <alignment horizontal="center" vertical="center"/>
      <protection locked="0"/>
    </xf>
    <xf numFmtId="167" fontId="10" fillId="9" borderId="26" xfId="17" applyNumberFormat="1" applyFont="1" applyBorder="1" applyAlignment="1" applyProtection="1">
      <alignment horizontal="center" vertical="center"/>
      <protection locked="0"/>
    </xf>
    <xf numFmtId="167" fontId="10" fillId="9" borderId="55" xfId="17" applyNumberFormat="1" applyFont="1" applyBorder="1" applyAlignment="1" applyProtection="1">
      <alignment horizontal="center" vertical="center"/>
      <protection locked="0"/>
    </xf>
    <xf numFmtId="0" fontId="3" fillId="0" borderId="49" xfId="0" applyFont="1" applyBorder="1" applyProtection="1"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172" fontId="10" fillId="8" borderId="27" xfId="14" applyNumberFormat="1" applyFont="1" applyBorder="1" applyAlignment="1" applyProtection="1">
      <alignment horizontal="center" vertical="center"/>
    </xf>
    <xf numFmtId="172" fontId="10" fillId="9" borderId="28" xfId="17" applyNumberFormat="1" applyFont="1" applyBorder="1" applyAlignment="1" applyProtection="1">
      <alignment horizontal="center" vertical="center"/>
      <protection locked="0"/>
    </xf>
    <xf numFmtId="172" fontId="10" fillId="9" borderId="29" xfId="17" applyNumberFormat="1" applyFont="1" applyBorder="1" applyAlignment="1" applyProtection="1">
      <alignment horizontal="center" vertical="center"/>
      <protection locked="0"/>
    </xf>
    <xf numFmtId="172" fontId="10" fillId="8" borderId="49" xfId="14" applyNumberFormat="1" applyFont="1" applyBorder="1" applyAlignment="1" applyProtection="1">
      <alignment horizontal="center" vertical="center"/>
    </xf>
    <xf numFmtId="172" fontId="10" fillId="9" borderId="39" xfId="17" applyNumberFormat="1" applyFont="1" applyBorder="1" applyAlignment="1" applyProtection="1">
      <alignment horizontal="center" vertical="center"/>
      <protection locked="0"/>
    </xf>
    <xf numFmtId="172" fontId="10" fillId="9" borderId="50" xfId="17" applyNumberFormat="1" applyFont="1" applyBorder="1" applyAlignment="1" applyProtection="1">
      <alignment horizontal="center" vertical="center"/>
      <protection locked="0"/>
    </xf>
    <xf numFmtId="178" fontId="10" fillId="8" borderId="49" xfId="8" applyNumberFormat="1" applyFont="1" applyFill="1" applyBorder="1" applyAlignment="1" applyProtection="1">
      <alignment horizontal="center" vertical="center"/>
    </xf>
    <xf numFmtId="167" fontId="10" fillId="8" borderId="49" xfId="14" applyNumberFormat="1" applyFont="1" applyBorder="1" applyAlignment="1" applyProtection="1">
      <alignment horizontal="center" vertical="center"/>
    </xf>
    <xf numFmtId="167" fontId="10" fillId="9" borderId="39" xfId="17" applyNumberFormat="1" applyFont="1" applyBorder="1" applyAlignment="1" applyProtection="1">
      <alignment horizontal="center" vertical="center"/>
      <protection locked="0"/>
    </xf>
    <xf numFmtId="4" fontId="10" fillId="9" borderId="39" xfId="17" applyNumberFormat="1" applyFont="1" applyBorder="1" applyAlignment="1" applyProtection="1">
      <alignment horizontal="center" vertical="center"/>
      <protection locked="0"/>
    </xf>
    <xf numFmtId="167" fontId="10" fillId="9" borderId="50" xfId="17" applyNumberFormat="1" applyFont="1" applyBorder="1" applyAlignment="1" applyProtection="1">
      <alignment horizontal="center" vertical="center"/>
      <protection locked="0"/>
    </xf>
    <xf numFmtId="167" fontId="10" fillId="9" borderId="48" xfId="17" applyNumberFormat="1" applyFont="1" applyBorder="1" applyAlignment="1" applyProtection="1">
      <alignment horizontal="center" vertical="center"/>
      <protection locked="0"/>
    </xf>
    <xf numFmtId="0" fontId="3" fillId="0" borderId="51" xfId="0" applyFont="1" applyFill="1" applyBorder="1" applyProtection="1">
      <protection locked="0"/>
    </xf>
    <xf numFmtId="0" fontId="10" fillId="0" borderId="52" xfId="0" applyFont="1" applyFill="1" applyBorder="1" applyAlignment="1" applyProtection="1">
      <alignment vertical="top" wrapText="1"/>
      <protection locked="0"/>
    </xf>
    <xf numFmtId="167" fontId="3" fillId="0" borderId="51" xfId="14" applyNumberFormat="1" applyFont="1" applyFill="1" applyBorder="1" applyProtection="1">
      <alignment horizontal="right"/>
    </xf>
    <xf numFmtId="4" fontId="3" fillId="0" borderId="53" xfId="8" applyNumberFormat="1" applyFont="1" applyBorder="1" applyAlignment="1" applyProtection="1">
      <alignment vertical="top"/>
    </xf>
    <xf numFmtId="4" fontId="3" fillId="0" borderId="54" xfId="8" applyNumberFormat="1" applyFont="1" applyBorder="1" applyAlignment="1" applyProtection="1">
      <alignment vertical="top"/>
    </xf>
    <xf numFmtId="4" fontId="3" fillId="0" borderId="51" xfId="14" applyNumberFormat="1" applyFont="1" applyFill="1" applyBorder="1" applyProtection="1">
      <alignment horizontal="right"/>
    </xf>
    <xf numFmtId="4" fontId="10" fillId="0" borderId="53" xfId="8" applyNumberFormat="1" applyFont="1" applyBorder="1" applyAlignment="1" applyProtection="1">
      <alignment vertical="top"/>
    </xf>
    <xf numFmtId="4" fontId="10" fillId="0" borderId="54" xfId="8" applyNumberFormat="1" applyFont="1" applyBorder="1" applyAlignment="1" applyProtection="1">
      <alignment vertical="top"/>
    </xf>
    <xf numFmtId="4" fontId="10" fillId="0" borderId="51" xfId="14" applyNumberFormat="1" applyFont="1" applyFill="1" applyBorder="1" applyProtection="1">
      <alignment horizontal="right"/>
    </xf>
    <xf numFmtId="4" fontId="10" fillId="0" borderId="52" xfId="8" applyNumberFormat="1" applyFont="1" applyBorder="1" applyAlignment="1" applyProtection="1">
      <alignment vertical="top"/>
    </xf>
    <xf numFmtId="167" fontId="10" fillId="0" borderId="51" xfId="14" applyNumberFormat="1" applyFont="1" applyFill="1" applyBorder="1" applyProtection="1">
      <alignment horizontal="right"/>
    </xf>
    <xf numFmtId="167" fontId="10" fillId="0" borderId="53" xfId="8" applyNumberFormat="1" applyFont="1" applyBorder="1" applyAlignment="1" applyProtection="1">
      <alignment vertical="top"/>
    </xf>
    <xf numFmtId="167" fontId="10" fillId="0" borderId="54" xfId="8" applyNumberFormat="1" applyFont="1" applyBorder="1" applyAlignment="1" applyProtection="1">
      <alignment vertical="top"/>
    </xf>
    <xf numFmtId="172" fontId="10" fillId="0" borderId="53" xfId="8" applyNumberFormat="1" applyFont="1" applyBorder="1" applyAlignment="1" applyProtection="1">
      <alignment vertical="top"/>
    </xf>
    <xf numFmtId="167" fontId="10" fillId="0" borderId="52" xfId="8" applyNumberFormat="1" applyFont="1" applyBorder="1" applyAlignment="1" applyProtection="1">
      <alignment vertical="top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172" fontId="3" fillId="0" borderId="0" xfId="14" applyNumberFormat="1" applyFont="1" applyFill="1" applyBorder="1" applyProtection="1">
      <alignment horizontal="right"/>
      <protection locked="0"/>
    </xf>
    <xf numFmtId="172" fontId="3" fillId="0" borderId="0" xfId="17" applyNumberFormat="1" applyFont="1" applyFill="1" applyBorder="1" applyProtection="1">
      <alignment horizontal="right"/>
      <protection locked="0"/>
    </xf>
    <xf numFmtId="4" fontId="3" fillId="0" borderId="0" xfId="17" applyNumberFormat="1" applyFont="1" applyFill="1" applyBorder="1" applyProtection="1">
      <alignment horizontal="right"/>
      <protection locked="0"/>
    </xf>
    <xf numFmtId="169" fontId="3" fillId="0" borderId="0" xfId="14" applyNumberFormat="1" applyFont="1" applyFill="1" applyBorder="1" applyProtection="1">
      <alignment horizontal="right"/>
      <protection locked="0"/>
    </xf>
    <xf numFmtId="172" fontId="3" fillId="0" borderId="57" xfId="14" applyNumberFormat="1" applyFont="1" applyFill="1" applyBorder="1" applyProtection="1">
      <alignment horizontal="right"/>
      <protection locked="0"/>
    </xf>
    <xf numFmtId="167" fontId="3" fillId="0" borderId="0" xfId="17" applyNumberFormat="1" applyFont="1" applyFill="1" applyBorder="1" applyProtection="1">
      <alignment horizontal="right"/>
      <protection locked="0"/>
    </xf>
    <xf numFmtId="172" fontId="3" fillId="0" borderId="21" xfId="17" applyNumberFormat="1" applyFont="1" applyFill="1" applyBorder="1" applyProtection="1">
      <alignment horizontal="right"/>
      <protection locked="0"/>
    </xf>
    <xf numFmtId="4" fontId="3" fillId="0" borderId="0" xfId="0" applyNumberFormat="1" applyFont="1" applyProtection="1">
      <protection locked="0"/>
    </xf>
    <xf numFmtId="172" fontId="3" fillId="0" borderId="0" xfId="0" applyNumberFormat="1" applyFont="1" applyProtection="1">
      <protection locked="0"/>
    </xf>
    <xf numFmtId="0" fontId="3" fillId="0" borderId="57" xfId="0" applyFont="1" applyBorder="1" applyProtection="1">
      <protection locked="0"/>
    </xf>
    <xf numFmtId="0" fontId="3" fillId="0" borderId="0" xfId="0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167" fontId="3" fillId="0" borderId="0" xfId="0" applyNumberFormat="1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wrapText="1"/>
      <protection locked="0"/>
    </xf>
    <xf numFmtId="0" fontId="4" fillId="0" borderId="17" xfId="1" applyFont="1" applyBorder="1" applyProtection="1">
      <alignment horizontal="center" vertical="center" wrapText="1"/>
      <protection locked="0"/>
    </xf>
    <xf numFmtId="0" fontId="4" fillId="0" borderId="18" xfId="1" applyFont="1" applyBorder="1" applyProtection="1">
      <alignment horizontal="center" vertical="center" wrapText="1"/>
      <protection locked="0"/>
    </xf>
    <xf numFmtId="0" fontId="4" fillId="0" borderId="23" xfId="1" applyFont="1" applyBorder="1" applyProtection="1">
      <alignment horizontal="center" vertical="center" wrapText="1"/>
      <protection locked="0"/>
    </xf>
    <xf numFmtId="4" fontId="4" fillId="0" borderId="17" xfId="1" applyNumberFormat="1" applyFont="1" applyBorder="1" applyProtection="1">
      <alignment horizontal="center" vertical="center" wrapText="1"/>
      <protection locked="0"/>
    </xf>
    <xf numFmtId="172" fontId="4" fillId="0" borderId="17" xfId="1" applyNumberFormat="1" applyFont="1" applyBorder="1" applyProtection="1">
      <alignment horizontal="center" vertical="center" wrapText="1"/>
      <protection locked="0"/>
    </xf>
    <xf numFmtId="0" fontId="4" fillId="0" borderId="44" xfId="1" applyFont="1" applyBorder="1" applyProtection="1">
      <alignment horizontal="center" vertical="center" wrapText="1"/>
      <protection locked="0"/>
    </xf>
    <xf numFmtId="167" fontId="4" fillId="0" borderId="17" xfId="1" applyNumberFormat="1" applyFont="1" applyBorder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55" xfId="0" applyFont="1" applyFill="1" applyBorder="1" applyProtection="1">
      <protection locked="0"/>
    </xf>
    <xf numFmtId="165" fontId="10" fillId="8" borderId="38" xfId="0" applyNumberFormat="1" applyFont="1" applyFill="1" applyBorder="1" applyAlignment="1" applyProtection="1">
      <alignment horizontal="center" vertical="center"/>
      <protection locked="0"/>
    </xf>
    <xf numFmtId="165" fontId="10" fillId="9" borderId="38" xfId="0" applyNumberFormat="1" applyFont="1" applyFill="1" applyBorder="1" applyAlignment="1" applyProtection="1">
      <alignment horizontal="center" vertical="center"/>
      <protection locked="0"/>
    </xf>
    <xf numFmtId="165" fontId="10" fillId="9" borderId="26" xfId="0" applyNumberFormat="1" applyFont="1" applyFill="1" applyBorder="1" applyAlignment="1" applyProtection="1">
      <alignment horizontal="center" vertical="center"/>
      <protection locked="0"/>
    </xf>
    <xf numFmtId="165" fontId="10" fillId="8" borderId="25" xfId="0" applyNumberFormat="1" applyFont="1" applyFill="1" applyBorder="1" applyProtection="1"/>
    <xf numFmtId="165" fontId="10" fillId="9" borderId="38" xfId="0" applyNumberFormat="1" applyFont="1" applyFill="1" applyBorder="1" applyProtection="1">
      <protection locked="0"/>
    </xf>
    <xf numFmtId="4" fontId="10" fillId="9" borderId="38" xfId="0" applyNumberFormat="1" applyFont="1" applyFill="1" applyBorder="1" applyProtection="1">
      <protection locked="0"/>
    </xf>
    <xf numFmtId="165" fontId="10" fillId="9" borderId="26" xfId="0" applyNumberFormat="1" applyFont="1" applyFill="1" applyBorder="1" applyProtection="1">
      <protection locked="0"/>
    </xf>
    <xf numFmtId="165" fontId="10" fillId="8" borderId="38" xfId="0" applyNumberFormat="1" applyFont="1" applyFill="1" applyBorder="1" applyProtection="1"/>
    <xf numFmtId="167" fontId="10" fillId="8" borderId="38" xfId="0" applyNumberFormat="1" applyFont="1" applyFill="1" applyBorder="1" applyAlignment="1" applyProtection="1">
      <alignment horizontal="center" vertical="center"/>
      <protection locked="0"/>
    </xf>
    <xf numFmtId="165" fontId="10" fillId="9" borderId="55" xfId="0" applyNumberFormat="1" applyFont="1" applyFill="1" applyBorder="1" applyAlignment="1" applyProtection="1">
      <alignment horizontal="center" vertical="center"/>
      <protection locked="0"/>
    </xf>
    <xf numFmtId="165" fontId="10" fillId="8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wrapText="1"/>
      <protection locked="0"/>
    </xf>
    <xf numFmtId="167" fontId="10" fillId="8" borderId="38" xfId="0" applyNumberFormat="1" applyFont="1" applyFill="1" applyBorder="1" applyProtection="1"/>
    <xf numFmtId="172" fontId="10" fillId="9" borderId="38" xfId="0" applyNumberFormat="1" applyFont="1" applyFill="1" applyBorder="1" applyProtection="1">
      <protection locked="0"/>
    </xf>
    <xf numFmtId="165" fontId="45" fillId="10" borderId="0" xfId="18" applyNumberFormat="1" applyFont="1" applyFill="1" applyBorder="1" applyAlignment="1" applyProtection="1">
      <alignment horizontal="center" vertical="center"/>
      <protection locked="0"/>
    </xf>
    <xf numFmtId="165" fontId="45" fillId="10" borderId="0" xfId="18" applyNumberFormat="1" applyFont="1" applyFill="1" applyBorder="1" applyAlignment="1" applyProtection="1">
      <alignment horizontal="center"/>
      <protection locked="0"/>
    </xf>
    <xf numFmtId="167" fontId="45" fillId="10" borderId="0" xfId="18" applyNumberFormat="1" applyFont="1" applyFill="1" applyBorder="1" applyAlignment="1" applyProtection="1">
      <alignment horizontal="center"/>
      <protection locked="0"/>
    </xf>
    <xf numFmtId="4" fontId="45" fillId="10" borderId="0" xfId="18" applyNumberFormat="1" applyFont="1" applyFill="1" applyBorder="1" applyAlignment="1" applyProtection="1">
      <alignment horizontal="center"/>
      <protection locked="0"/>
    </xf>
    <xf numFmtId="167" fontId="45" fillId="10" borderId="0" xfId="18" applyNumberFormat="1" applyFont="1" applyFill="1" applyBorder="1" applyAlignment="1" applyProtection="1">
      <alignment horizontal="center" vertical="center"/>
      <protection locked="0"/>
    </xf>
    <xf numFmtId="172" fontId="45" fillId="10" borderId="0" xfId="18" applyNumberFormat="1" applyFont="1" applyFill="1" applyBorder="1" applyAlignment="1" applyProtection="1">
      <alignment horizontal="center" vertical="center"/>
      <protection locked="0"/>
    </xf>
    <xf numFmtId="4" fontId="45" fillId="10" borderId="0" xfId="18" applyNumberFormat="1" applyFont="1" applyFill="1" applyBorder="1" applyAlignment="1" applyProtection="1">
      <alignment horizontal="center" vertical="center"/>
      <protection locked="0"/>
    </xf>
    <xf numFmtId="165" fontId="45" fillId="10" borderId="57" xfId="18" applyNumberFormat="1" applyFont="1" applyFill="1" applyBorder="1" applyAlignment="1" applyProtection="1">
      <alignment horizontal="center" vertical="center"/>
      <protection locked="0"/>
    </xf>
    <xf numFmtId="165" fontId="45" fillId="10" borderId="21" xfId="18" applyNumberFormat="1" applyFont="1" applyFill="1" applyBorder="1" applyAlignment="1" applyProtection="1">
      <alignment horizontal="center" vertical="center"/>
      <protection locked="0"/>
    </xf>
    <xf numFmtId="0" fontId="3" fillId="0" borderId="51" xfId="18" applyFont="1" applyFill="1" applyBorder="1" applyAlignment="1" applyProtection="1">
      <alignment horizontal="center" vertical="center"/>
      <protection locked="0"/>
    </xf>
    <xf numFmtId="0" fontId="10" fillId="0" borderId="53" xfId="18" applyFont="1" applyFill="1" applyBorder="1" applyAlignment="1" applyProtection="1">
      <alignment horizontal="left" vertical="center"/>
      <protection locked="0"/>
    </xf>
    <xf numFmtId="165" fontId="10" fillId="8" borderId="53" xfId="18" applyNumberFormat="1" applyFont="1" applyFill="1" applyBorder="1" applyAlignment="1" applyProtection="1">
      <alignment horizontal="center" vertical="center"/>
      <protection locked="0"/>
    </xf>
    <xf numFmtId="165" fontId="10" fillId="8" borderId="54" xfId="18" applyNumberFormat="1" applyFont="1" applyFill="1" applyBorder="1" applyAlignment="1" applyProtection="1">
      <alignment horizontal="center" vertical="center"/>
      <protection locked="0"/>
    </xf>
    <xf numFmtId="165" fontId="10" fillId="8" borderId="53" xfId="18" applyNumberFormat="1" applyFont="1" applyFill="1" applyBorder="1" applyAlignment="1" applyProtection="1">
      <alignment horizontal="right" vertical="center"/>
    </xf>
    <xf numFmtId="167" fontId="10" fillId="8" borderId="53" xfId="18" applyNumberFormat="1" applyFont="1" applyFill="1" applyBorder="1" applyAlignment="1" applyProtection="1">
      <alignment horizontal="right" vertical="center"/>
    </xf>
    <xf numFmtId="4" fontId="10" fillId="8" borderId="53" xfId="18" applyNumberFormat="1" applyFont="1" applyFill="1" applyBorder="1" applyAlignment="1" applyProtection="1">
      <alignment horizontal="right" vertical="center"/>
    </xf>
    <xf numFmtId="167" fontId="10" fillId="8" borderId="53" xfId="18" applyNumberFormat="1" applyFont="1" applyFill="1" applyBorder="1" applyAlignment="1" applyProtection="1">
      <alignment horizontal="center" vertical="center"/>
      <protection locked="0"/>
    </xf>
    <xf numFmtId="4" fontId="10" fillId="8" borderId="53" xfId="18" applyNumberFormat="1" applyFont="1" applyFill="1" applyBorder="1" applyAlignment="1" applyProtection="1">
      <alignment horizontal="center" vertical="center"/>
      <protection locked="0"/>
    </xf>
    <xf numFmtId="166" fontId="10" fillId="8" borderId="53" xfId="18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Protection="1">
      <protection locked="0"/>
    </xf>
    <xf numFmtId="167" fontId="1" fillId="0" borderId="0" xfId="0" applyNumberFormat="1" applyFont="1" applyBorder="1" applyProtection="1">
      <protection locked="0"/>
    </xf>
    <xf numFmtId="172" fontId="1" fillId="0" borderId="0" xfId="0" applyNumberFormat="1" applyFont="1" applyBorder="1" applyProtection="1">
      <protection locked="0"/>
    </xf>
    <xf numFmtId="166" fontId="1" fillId="0" borderId="0" xfId="0" applyNumberFormat="1" applyFont="1" applyProtection="1">
      <protection locked="0"/>
    </xf>
    <xf numFmtId="0" fontId="1" fillId="0" borderId="57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4" fillId="0" borderId="0" xfId="0" applyFont="1" applyProtection="1">
      <protection locked="0"/>
    </xf>
    <xf numFmtId="49" fontId="4" fillId="0" borderId="17" xfId="0" applyNumberFormat="1" applyFont="1" applyBorder="1" applyAlignment="1" applyProtection="1">
      <alignment wrapText="1"/>
      <protection locked="0"/>
    </xf>
    <xf numFmtId="166" fontId="4" fillId="0" borderId="17" xfId="1" applyNumberFormat="1" applyFont="1" applyBorder="1" applyProtection="1">
      <alignment horizontal="center" vertical="center" wrapText="1"/>
      <protection locked="0"/>
    </xf>
    <xf numFmtId="165" fontId="3" fillId="8" borderId="38" xfId="0" applyNumberFormat="1" applyFont="1" applyFill="1" applyBorder="1" applyProtection="1">
      <protection locked="0"/>
    </xf>
    <xf numFmtId="165" fontId="3" fillId="9" borderId="38" xfId="0" applyNumberFormat="1" applyFont="1" applyFill="1" applyBorder="1" applyProtection="1">
      <protection locked="0"/>
    </xf>
    <xf numFmtId="165" fontId="3" fillId="9" borderId="26" xfId="0" applyNumberFormat="1" applyFont="1" applyFill="1" applyBorder="1" applyProtection="1">
      <protection locked="0"/>
    </xf>
    <xf numFmtId="165" fontId="3" fillId="8" borderId="38" xfId="0" applyNumberFormat="1" applyFont="1" applyFill="1" applyBorder="1" applyProtection="1"/>
    <xf numFmtId="4" fontId="3" fillId="9" borderId="38" xfId="0" applyNumberFormat="1" applyFont="1" applyFill="1" applyBorder="1" applyProtection="1">
      <protection locked="0"/>
    </xf>
    <xf numFmtId="167" fontId="3" fillId="8" borderId="38" xfId="0" applyNumberFormat="1" applyFont="1" applyFill="1" applyBorder="1" applyProtection="1">
      <protection locked="0"/>
    </xf>
    <xf numFmtId="172" fontId="3" fillId="9" borderId="38" xfId="0" applyNumberFormat="1" applyFont="1" applyFill="1" applyBorder="1" applyProtection="1">
      <protection locked="0"/>
    </xf>
    <xf numFmtId="166" fontId="3" fillId="9" borderId="38" xfId="0" applyNumberFormat="1" applyFont="1" applyFill="1" applyBorder="1" applyProtection="1">
      <protection locked="0"/>
    </xf>
    <xf numFmtId="165" fontId="3" fillId="9" borderId="55" xfId="0" applyNumberFormat="1" applyFont="1" applyFill="1" applyBorder="1" applyProtection="1">
      <protection locked="0"/>
    </xf>
    <xf numFmtId="165" fontId="3" fillId="8" borderId="25" xfId="0" applyNumberFormat="1" applyFont="1" applyFill="1" applyBorder="1" applyProtection="1">
      <protection locked="0"/>
    </xf>
    <xf numFmtId="167" fontId="3" fillId="9" borderId="38" xfId="0" applyNumberFormat="1" applyFont="1" applyFill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165" fontId="44" fillId="10" borderId="0" xfId="18" applyNumberFormat="1" applyFont="1" applyFill="1" applyBorder="1" applyAlignment="1" applyProtection="1">
      <alignment horizontal="center"/>
      <protection locked="0"/>
    </xf>
    <xf numFmtId="4" fontId="44" fillId="10" borderId="0" xfId="18" applyNumberFormat="1" applyFont="1" applyFill="1" applyBorder="1" applyAlignment="1" applyProtection="1">
      <alignment horizontal="center"/>
      <protection locked="0"/>
    </xf>
    <xf numFmtId="167" fontId="44" fillId="10" borderId="0" xfId="18" applyNumberFormat="1" applyFont="1" applyFill="1" applyBorder="1" applyAlignment="1" applyProtection="1">
      <alignment horizontal="center"/>
      <protection locked="0"/>
    </xf>
    <xf numFmtId="172" fontId="44" fillId="10" borderId="0" xfId="18" applyNumberFormat="1" applyFont="1" applyFill="1" applyBorder="1" applyAlignment="1" applyProtection="1">
      <alignment horizontal="center"/>
      <protection locked="0"/>
    </xf>
    <xf numFmtId="166" fontId="44" fillId="10" borderId="0" xfId="18" applyNumberFormat="1" applyFont="1" applyFill="1" applyBorder="1" applyAlignment="1" applyProtection="1">
      <alignment horizontal="center"/>
      <protection locked="0"/>
    </xf>
    <xf numFmtId="165" fontId="44" fillId="10" borderId="57" xfId="18" applyNumberFormat="1" applyFont="1" applyFill="1" applyBorder="1" applyAlignment="1" applyProtection="1">
      <alignment horizontal="center"/>
      <protection locked="0"/>
    </xf>
    <xf numFmtId="165" fontId="44" fillId="10" borderId="21" xfId="18" applyNumberFormat="1" applyFont="1" applyFill="1" applyBorder="1" applyAlignment="1" applyProtection="1">
      <alignment horizontal="center"/>
      <protection locked="0"/>
    </xf>
    <xf numFmtId="0" fontId="3" fillId="0" borderId="51" xfId="18" applyFont="1" applyFill="1" applyBorder="1" applyAlignment="1" applyProtection="1">
      <alignment horizontal="center"/>
      <protection locked="0"/>
    </xf>
    <xf numFmtId="0" fontId="3" fillId="0" borderId="53" xfId="18" applyFont="1" applyFill="1" applyBorder="1" applyAlignment="1" applyProtection="1">
      <alignment horizontal="left"/>
      <protection locked="0"/>
    </xf>
    <xf numFmtId="165" fontId="3" fillId="8" borderId="53" xfId="0" applyNumberFormat="1" applyFont="1" applyFill="1" applyBorder="1" applyAlignment="1" applyProtection="1">
      <protection locked="0"/>
    </xf>
    <xf numFmtId="165" fontId="3" fillId="8" borderId="54" xfId="0" applyNumberFormat="1" applyFont="1" applyFill="1" applyBorder="1" applyAlignment="1" applyProtection="1">
      <protection locked="0"/>
    </xf>
    <xf numFmtId="165" fontId="3" fillId="8" borderId="53" xfId="0" applyNumberFormat="1" applyFont="1" applyFill="1" applyBorder="1" applyAlignment="1" applyProtection="1"/>
    <xf numFmtId="4" fontId="3" fillId="8" borderId="53" xfId="0" applyNumberFormat="1" applyFont="1" applyFill="1" applyBorder="1" applyAlignment="1" applyProtection="1"/>
    <xf numFmtId="165" fontId="3" fillId="8" borderId="54" xfId="0" applyNumberFormat="1" applyFont="1" applyFill="1" applyBorder="1" applyAlignment="1" applyProtection="1"/>
    <xf numFmtId="167" fontId="3" fillId="8" borderId="53" xfId="0" applyNumberFormat="1" applyFont="1" applyFill="1" applyBorder="1" applyAlignment="1" applyProtection="1">
      <protection locked="0"/>
    </xf>
    <xf numFmtId="4" fontId="3" fillId="8" borderId="53" xfId="0" applyNumberFormat="1" applyFont="1" applyFill="1" applyBorder="1" applyAlignment="1" applyProtection="1">
      <protection locked="0"/>
    </xf>
    <xf numFmtId="166" fontId="3" fillId="8" borderId="53" xfId="0" applyNumberFormat="1" applyFont="1" applyFill="1" applyBorder="1" applyAlignment="1" applyProtection="1">
      <protection locked="0"/>
    </xf>
    <xf numFmtId="165" fontId="3" fillId="8" borderId="52" xfId="0" applyNumberFormat="1" applyFont="1" applyFill="1" applyBorder="1" applyAlignment="1" applyProtection="1">
      <protection locked="0"/>
    </xf>
    <xf numFmtId="165" fontId="3" fillId="8" borderId="51" xfId="0" applyNumberFormat="1" applyFont="1" applyFill="1" applyBorder="1" applyAlignment="1" applyProtection="1">
      <protection locked="0"/>
    </xf>
    <xf numFmtId="0" fontId="10" fillId="0" borderId="38" xfId="0" applyFont="1" applyBorder="1" applyProtection="1">
      <protection locked="0"/>
    </xf>
    <xf numFmtId="165" fontId="10" fillId="8" borderId="38" xfId="0" applyNumberFormat="1" applyFont="1" applyFill="1" applyBorder="1" applyProtection="1">
      <protection locked="0"/>
    </xf>
    <xf numFmtId="167" fontId="10" fillId="8" borderId="38" xfId="0" applyNumberFormat="1" applyFont="1" applyFill="1" applyBorder="1" applyProtection="1">
      <protection locked="0"/>
    </xf>
    <xf numFmtId="166" fontId="10" fillId="9" borderId="38" xfId="0" applyNumberFormat="1" applyFont="1" applyFill="1" applyBorder="1" applyProtection="1">
      <protection locked="0"/>
    </xf>
    <xf numFmtId="165" fontId="10" fillId="9" borderId="55" xfId="0" applyNumberFormat="1" applyFont="1" applyFill="1" applyBorder="1" applyProtection="1">
      <protection locked="0"/>
    </xf>
    <xf numFmtId="165" fontId="10" fillId="8" borderId="25" xfId="0" applyNumberFormat="1" applyFont="1" applyFill="1" applyBorder="1" applyProtection="1">
      <protection locked="0"/>
    </xf>
    <xf numFmtId="167" fontId="10" fillId="9" borderId="38" xfId="0" applyNumberFormat="1" applyFont="1" applyFill="1" applyBorder="1" applyAlignment="1" applyProtection="1">
      <alignment horizontal="center" vertical="center"/>
      <protection locked="0"/>
    </xf>
    <xf numFmtId="167" fontId="10" fillId="9" borderId="26" xfId="0" applyNumberFormat="1" applyFont="1" applyFill="1" applyBorder="1" applyAlignment="1" applyProtection="1">
      <alignment horizontal="center" vertical="center"/>
      <protection locked="0"/>
    </xf>
    <xf numFmtId="167" fontId="10" fillId="9" borderId="38" xfId="0" applyNumberFormat="1" applyFont="1" applyFill="1" applyBorder="1" applyProtection="1">
      <protection locked="0"/>
    </xf>
    <xf numFmtId="165" fontId="45" fillId="10" borderId="57" xfId="18" applyNumberFormat="1" applyFont="1" applyFill="1" applyBorder="1" applyAlignment="1" applyProtection="1">
      <alignment horizontal="center"/>
      <protection locked="0"/>
    </xf>
    <xf numFmtId="165" fontId="45" fillId="10" borderId="21" xfId="18" applyNumberFormat="1" applyFont="1" applyFill="1" applyBorder="1" applyAlignment="1" applyProtection="1">
      <alignment horizontal="center"/>
      <protection locked="0"/>
    </xf>
    <xf numFmtId="165" fontId="10" fillId="8" borderId="53" xfId="0" applyNumberFormat="1" applyFont="1" applyFill="1" applyBorder="1" applyAlignment="1" applyProtection="1">
      <alignment vertical="center"/>
      <protection locked="0"/>
    </xf>
    <xf numFmtId="165" fontId="10" fillId="8" borderId="54" xfId="0" applyNumberFormat="1" applyFont="1" applyFill="1" applyBorder="1" applyAlignment="1" applyProtection="1">
      <alignment vertical="center"/>
      <protection locked="0"/>
    </xf>
    <xf numFmtId="165" fontId="10" fillId="8" borderId="53" xfId="0" applyNumberFormat="1" applyFont="1" applyFill="1" applyBorder="1" applyAlignment="1" applyProtection="1">
      <alignment vertical="center"/>
    </xf>
    <xf numFmtId="166" fontId="10" fillId="8" borderId="53" xfId="0" applyNumberFormat="1" applyFont="1" applyFill="1" applyBorder="1" applyAlignment="1" applyProtection="1">
      <alignment vertical="center"/>
    </xf>
    <xf numFmtId="4" fontId="10" fillId="8" borderId="53" xfId="0" applyNumberFormat="1" applyFont="1" applyFill="1" applyBorder="1" applyAlignment="1" applyProtection="1">
      <alignment vertical="center"/>
    </xf>
    <xf numFmtId="165" fontId="10" fillId="8" borderId="54" xfId="0" applyNumberFormat="1" applyFont="1" applyFill="1" applyBorder="1" applyAlignment="1" applyProtection="1">
      <alignment vertical="center"/>
    </xf>
    <xf numFmtId="167" fontId="10" fillId="8" borderId="53" xfId="0" applyNumberFormat="1" applyFont="1" applyFill="1" applyBorder="1" applyAlignment="1" applyProtection="1">
      <alignment vertical="center"/>
      <protection locked="0"/>
    </xf>
    <xf numFmtId="166" fontId="10" fillId="8" borderId="53" xfId="0" applyNumberFormat="1" applyFont="1" applyFill="1" applyBorder="1" applyAlignment="1" applyProtection="1">
      <alignment vertical="center"/>
      <protection locked="0"/>
    </xf>
    <xf numFmtId="4" fontId="10" fillId="8" borderId="53" xfId="0" applyNumberFormat="1" applyFont="1" applyFill="1" applyBorder="1" applyAlignment="1" applyProtection="1">
      <alignment vertical="center"/>
      <protection locked="0"/>
    </xf>
    <xf numFmtId="165" fontId="10" fillId="8" borderId="52" xfId="0" applyNumberFormat="1" applyFont="1" applyFill="1" applyBorder="1" applyAlignment="1" applyProtection="1">
      <alignment vertical="center"/>
      <protection locked="0"/>
    </xf>
    <xf numFmtId="165" fontId="10" fillId="8" borderId="51" xfId="0" applyNumberFormat="1" applyFont="1" applyFill="1" applyBorder="1" applyAlignment="1" applyProtection="1">
      <alignment vertical="center"/>
      <protection locked="0"/>
    </xf>
    <xf numFmtId="172" fontId="10" fillId="8" borderId="54" xfId="0" applyNumberFormat="1" applyFont="1" applyFill="1" applyBorder="1" applyAlignment="1" applyProtection="1">
      <alignment vertical="center"/>
      <protection locked="0"/>
    </xf>
    <xf numFmtId="49" fontId="46" fillId="0" borderId="0" xfId="0" applyNumberFormat="1" applyFont="1" applyProtection="1">
      <protection locked="0"/>
    </xf>
    <xf numFmtId="0" fontId="1" fillId="0" borderId="0" xfId="15" applyFont="1" applyAlignment="1" applyProtection="1">
      <alignment vertical="top" wrapText="1"/>
      <protection locked="0"/>
    </xf>
    <xf numFmtId="173" fontId="1" fillId="0" borderId="0" xfId="15" applyNumberFormat="1" applyFont="1" applyAlignment="1" applyProtection="1">
      <alignment vertical="top" wrapText="1"/>
      <protection locked="0"/>
    </xf>
    <xf numFmtId="0" fontId="47" fillId="0" borderId="0" xfId="15" applyFont="1" applyAlignment="1" applyProtection="1">
      <alignment vertical="top" wrapText="1"/>
      <protection locked="0"/>
    </xf>
    <xf numFmtId="179" fontId="1" fillId="0" borderId="0" xfId="15" applyNumberFormat="1" applyFont="1" applyAlignment="1" applyProtection="1">
      <alignment vertical="top" wrapText="1"/>
      <protection locked="0"/>
    </xf>
    <xf numFmtId="180" fontId="1" fillId="0" borderId="0" xfId="0" applyNumberFormat="1" applyFont="1" applyProtection="1">
      <protection locked="0"/>
    </xf>
    <xf numFmtId="0" fontId="47" fillId="0" borderId="0" xfId="0" applyFont="1" applyProtection="1">
      <protection locked="0"/>
    </xf>
    <xf numFmtId="173" fontId="48" fillId="0" borderId="0" xfId="15" applyNumberFormat="1" applyFont="1" applyAlignment="1" applyProtection="1">
      <alignment horizontal="center" vertical="top" wrapText="1"/>
      <protection locked="0"/>
    </xf>
    <xf numFmtId="0" fontId="49" fillId="0" borderId="0" xfId="15" applyFont="1" applyProtection="1">
      <protection locked="0"/>
    </xf>
    <xf numFmtId="170" fontId="48" fillId="0" borderId="0" xfId="15" applyNumberFormat="1" applyFont="1" applyAlignment="1" applyProtection="1">
      <alignment horizontal="center" vertical="top" wrapText="1"/>
      <protection locked="0"/>
    </xf>
    <xf numFmtId="0" fontId="10" fillId="0" borderId="0" xfId="15" applyFont="1" applyAlignment="1" applyProtection="1">
      <alignment horizontal="center" vertical="center" wrapText="1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2" fontId="10" fillId="0" borderId="0" xfId="15" applyNumberFormat="1" applyFont="1" applyAlignment="1" applyProtection="1">
      <alignment horizontal="center" vertical="center" wrapText="1"/>
      <protection locked="0"/>
    </xf>
    <xf numFmtId="0" fontId="50" fillId="0" borderId="0" xfId="15" applyFont="1" applyAlignment="1" applyProtection="1">
      <alignment horizontal="center" vertical="top" wrapText="1"/>
      <protection locked="0"/>
    </xf>
    <xf numFmtId="0" fontId="50" fillId="0" borderId="0" xfId="15" applyFont="1" applyAlignment="1" applyProtection="1">
      <alignment vertical="top" wrapText="1"/>
      <protection locked="0"/>
    </xf>
    <xf numFmtId="0" fontId="47" fillId="0" borderId="0" xfId="15" applyFont="1" applyAlignment="1" applyProtection="1">
      <alignment horizontal="center" vertical="top" wrapText="1"/>
      <protection locked="0"/>
    </xf>
    <xf numFmtId="0" fontId="51" fillId="0" borderId="0" xfId="15" applyFont="1" applyAlignment="1" applyProtection="1">
      <alignment vertical="top" wrapText="1"/>
      <protection locked="0"/>
    </xf>
    <xf numFmtId="0" fontId="52" fillId="0" borderId="0" xfId="15" applyFont="1" applyAlignment="1" applyProtection="1">
      <alignment vertical="top"/>
      <protection locked="0"/>
    </xf>
    <xf numFmtId="0" fontId="53" fillId="0" borderId="0" xfId="15" applyFont="1" applyAlignment="1" applyProtection="1">
      <alignment horizontal="left" vertical="top" wrapText="1"/>
      <protection locked="0"/>
    </xf>
    <xf numFmtId="179" fontId="12" fillId="0" borderId="0" xfId="15" applyNumberFormat="1" applyFont="1" applyAlignment="1" applyProtection="1">
      <alignment horizontal="left" vertical="top" wrapText="1"/>
      <protection locked="0"/>
    </xf>
    <xf numFmtId="170" fontId="12" fillId="0" borderId="0" xfId="15" applyNumberFormat="1" applyFont="1" applyAlignment="1" applyProtection="1">
      <alignment horizontal="left" vertical="top" wrapText="1"/>
      <protection locked="0"/>
    </xf>
    <xf numFmtId="181" fontId="1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0" fontId="54" fillId="0" borderId="0" xfId="0" applyFont="1" applyProtection="1">
      <protection locked="0"/>
    </xf>
    <xf numFmtId="165" fontId="47" fillId="0" borderId="0" xfId="0" applyNumberFormat="1" applyFont="1" applyProtection="1">
      <protection locked="0"/>
    </xf>
    <xf numFmtId="2" fontId="37" fillId="0" borderId="0" xfId="15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177" fontId="1" fillId="0" borderId="0" xfId="0" applyNumberFormat="1" applyFont="1" applyProtection="1">
      <protection locked="0"/>
    </xf>
    <xf numFmtId="0" fontId="10" fillId="0" borderId="0" xfId="15" applyFont="1" applyAlignment="1" applyProtection="1">
      <alignment horizontal="center" vertical="top" wrapText="1"/>
      <protection locked="0"/>
    </xf>
    <xf numFmtId="171" fontId="37" fillId="0" borderId="0" xfId="15" applyNumberFormat="1" applyFont="1" applyProtection="1">
      <protection locked="0"/>
    </xf>
    <xf numFmtId="172" fontId="49" fillId="0" borderId="0" xfId="15" applyNumberFormat="1" applyFont="1" applyProtection="1">
      <protection locked="0"/>
    </xf>
    <xf numFmtId="0" fontId="49" fillId="0" borderId="0" xfId="15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79" fontId="1" fillId="0" borderId="0" xfId="14" applyNumberFormat="1" applyFont="1" applyFill="1" applyBorder="1" applyAlignment="1" applyProtection="1">
      <alignment horizontal="center" vertical="center"/>
    </xf>
    <xf numFmtId="165" fontId="1" fillId="0" borderId="0" xfId="14" applyNumberFormat="1" applyFont="1" applyFill="1" applyBorder="1" applyAlignment="1" applyProtection="1">
      <alignment horizontal="center" vertical="center"/>
    </xf>
    <xf numFmtId="167" fontId="10" fillId="0" borderId="0" xfId="14" applyNumberFormat="1" applyFont="1" applyFill="1" applyBorder="1" applyAlignment="1" applyProtection="1">
      <alignment horizontal="center" vertical="center"/>
    </xf>
    <xf numFmtId="0" fontId="55" fillId="0" borderId="0" xfId="15" applyFont="1" applyAlignment="1" applyProtection="1">
      <alignment horizontal="center"/>
      <protection locked="0"/>
    </xf>
    <xf numFmtId="4" fontId="10" fillId="0" borderId="0" xfId="0" applyNumberFormat="1" applyFont="1" applyProtection="1">
      <protection locked="0"/>
    </xf>
    <xf numFmtId="167" fontId="10" fillId="0" borderId="0" xfId="0" applyNumberFormat="1" applyFont="1" applyFill="1" applyBorder="1" applyAlignment="1" applyProtection="1">
      <alignment horizontal="center" vertical="center"/>
      <protection locked="0"/>
    </xf>
    <xf numFmtId="167" fontId="10" fillId="0" borderId="0" xfId="14" applyNumberFormat="1" applyFont="1" applyFill="1" applyBorder="1" applyAlignment="1" applyProtection="1">
      <alignment horizontal="center" vertical="center"/>
      <protection locked="0"/>
    </xf>
    <xf numFmtId="0" fontId="55" fillId="0" borderId="0" xfId="15" applyFont="1" applyProtection="1">
      <protection locked="0"/>
    </xf>
    <xf numFmtId="167" fontId="10" fillId="0" borderId="0" xfId="0" applyNumberFormat="1" applyFont="1" applyProtection="1">
      <protection locked="0"/>
    </xf>
    <xf numFmtId="0" fontId="55" fillId="0" borderId="0" xfId="15" applyFont="1" applyAlignment="1" applyProtection="1">
      <alignment horizontal="center" vertical="center"/>
      <protection locked="0"/>
    </xf>
    <xf numFmtId="167" fontId="10" fillId="0" borderId="0" xfId="17" applyNumberFormat="1" applyFont="1" applyFill="1" applyBorder="1" applyAlignment="1" applyProtection="1">
      <alignment horizontal="center" vertical="center"/>
      <protection locked="0"/>
    </xf>
    <xf numFmtId="167" fontId="10" fillId="0" borderId="0" xfId="17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167" fontId="3" fillId="0" borderId="0" xfId="17" applyNumberFormat="1" applyFont="1" applyFill="1" applyBorder="1" applyAlignment="1" applyProtection="1">
      <alignment horizontal="center" vertical="center"/>
      <protection locked="0"/>
    </xf>
    <xf numFmtId="167" fontId="3" fillId="0" borderId="0" xfId="17" applyNumberFormat="1" applyFont="1" applyFill="1" applyBorder="1" applyAlignment="1" applyProtection="1">
      <alignment horizontal="center" vertical="center"/>
    </xf>
    <xf numFmtId="0" fontId="37" fillId="0" borderId="0" xfId="15" applyAlignment="1" applyProtection="1">
      <alignment horizontal="left"/>
      <protection locked="0"/>
    </xf>
    <xf numFmtId="167" fontId="3" fillId="0" borderId="0" xfId="14" applyNumberFormat="1" applyFont="1" applyFill="1" applyBorder="1" applyAlignment="1" applyProtection="1">
      <alignment horizontal="center" vertical="center"/>
    </xf>
    <xf numFmtId="167" fontId="3" fillId="0" borderId="0" xfId="14" applyNumberFormat="1" applyFont="1" applyFill="1" applyBorder="1" applyAlignment="1" applyProtection="1">
      <alignment horizontal="center" vertical="center"/>
      <protection locked="0"/>
    </xf>
    <xf numFmtId="167" fontId="3" fillId="0" borderId="0" xfId="14" applyNumberFormat="1" applyFont="1" applyFill="1" applyBorder="1" applyProtection="1">
      <alignment horizontal="right"/>
    </xf>
    <xf numFmtId="167" fontId="1" fillId="0" borderId="0" xfId="8" applyNumberFormat="1" applyFont="1" applyFill="1" applyBorder="1" applyAlignment="1" applyProtection="1">
      <alignment vertical="top"/>
    </xf>
    <xf numFmtId="0" fontId="4" fillId="0" borderId="0" xfId="1" applyFont="1" applyFill="1" applyBorder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44" fillId="0" borderId="0" xfId="18" applyNumberFormat="1" applyFont="1" applyFill="1" applyBorder="1" applyAlignment="1" applyProtection="1">
      <alignment horizontal="center" vertical="center"/>
      <protection locked="0"/>
    </xf>
    <xf numFmtId="165" fontId="3" fillId="0" borderId="0" xfId="18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165" fontId="44" fillId="0" borderId="0" xfId="18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Fill="1" applyBorder="1" applyAlignment="1" applyProtection="1">
      <alignment vertical="center"/>
      <protection locked="0"/>
    </xf>
    <xf numFmtId="0" fontId="56" fillId="0" borderId="0" xfId="15" applyFont="1" applyAlignment="1" applyProtection="1">
      <alignment horizontal="center" vertical="top" wrapText="1"/>
      <protection locked="0"/>
    </xf>
    <xf numFmtId="0" fontId="2" fillId="0" borderId="0" xfId="15" applyFont="1" applyAlignment="1" applyProtection="1">
      <alignment vertical="top" wrapText="1"/>
      <protection locked="0"/>
    </xf>
    <xf numFmtId="172" fontId="2" fillId="0" borderId="0" xfId="15" applyNumberFormat="1" applyFont="1" applyAlignment="1" applyProtection="1">
      <alignment horizontal="center" vertical="top" wrapText="1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172" fontId="37" fillId="0" borderId="0" xfId="15" applyNumberFormat="1" applyAlignment="1" applyProtection="1">
      <alignment horizontal="center"/>
      <protection locked="0"/>
    </xf>
    <xf numFmtId="172" fontId="37" fillId="0" borderId="0" xfId="15" applyNumberFormat="1" applyProtection="1">
      <protection locked="0"/>
    </xf>
    <xf numFmtId="0" fontId="37" fillId="0" borderId="0" xfId="15" applyAlignment="1" applyProtection="1">
      <alignment horizontal="center" vertical="center"/>
      <protection locked="0"/>
    </xf>
    <xf numFmtId="0" fontId="42" fillId="0" borderId="49" xfId="1" applyFont="1" applyBorder="1" applyProtection="1">
      <alignment horizontal="center" vertical="center" wrapText="1"/>
      <protection locked="0"/>
    </xf>
    <xf numFmtId="0" fontId="42" fillId="0" borderId="39" xfId="1" applyFont="1" applyBorder="1" applyProtection="1">
      <alignment horizontal="center" vertical="center" wrapText="1"/>
      <protection locked="0"/>
    </xf>
    <xf numFmtId="0" fontId="42" fillId="0" borderId="50" xfId="1" applyFont="1" applyBorder="1" applyProtection="1">
      <alignment horizontal="center" vertical="center" wrapText="1"/>
      <protection locked="0"/>
    </xf>
    <xf numFmtId="0" fontId="42" fillId="0" borderId="48" xfId="1" applyFont="1" applyBorder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vertical="top" wrapText="1"/>
      <protection locked="0"/>
    </xf>
    <xf numFmtId="175" fontId="10" fillId="8" borderId="17" xfId="14" applyNumberFormat="1" applyFont="1" applyBorder="1" applyProtection="1">
      <alignment horizontal="right"/>
    </xf>
    <xf numFmtId="4" fontId="10" fillId="8" borderId="17" xfId="14" applyNumberFormat="1" applyFont="1" applyBorder="1" applyProtection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5" fontId="10" fillId="8" borderId="38" xfId="14" applyNumberFormat="1" applyFont="1" applyBorder="1" applyProtection="1">
      <alignment horizontal="right"/>
    </xf>
    <xf numFmtId="4" fontId="10" fillId="8" borderId="38" xfId="14" applyNumberFormat="1" applyFont="1" applyBorder="1" applyProtection="1">
      <alignment horizontal="right"/>
    </xf>
    <xf numFmtId="175" fontId="10" fillId="0" borderId="38" xfId="0" applyNumberFormat="1" applyFont="1" applyBorder="1" applyAlignment="1" applyProtection="1">
      <alignment horizontal="center"/>
      <protection locked="0"/>
    </xf>
    <xf numFmtId="4" fontId="10" fillId="0" borderId="38" xfId="0" applyNumberFormat="1" applyFont="1" applyBorder="1" applyAlignment="1" applyProtection="1">
      <alignment horizontal="center"/>
      <protection locked="0"/>
    </xf>
    <xf numFmtId="175" fontId="10" fillId="9" borderId="38" xfId="17" applyNumberFormat="1" applyFont="1" applyBorder="1" applyProtection="1">
      <alignment horizontal="right"/>
      <protection locked="0"/>
    </xf>
    <xf numFmtId="4" fontId="10" fillId="9" borderId="38" xfId="17" applyNumberFormat="1" applyFont="1" applyBorder="1" applyProtection="1">
      <alignment horizontal="right"/>
      <protection locked="0"/>
    </xf>
    <xf numFmtId="175" fontId="10" fillId="0" borderId="38" xfId="17" applyNumberFormat="1" applyFont="1" applyFill="1" applyBorder="1" applyAlignment="1" applyProtection="1">
      <alignment horizontal="center"/>
      <protection locked="0"/>
    </xf>
    <xf numFmtId="4" fontId="10" fillId="0" borderId="38" xfId="17" applyNumberFormat="1" applyFont="1" applyFill="1" applyBorder="1" applyAlignment="1" applyProtection="1">
      <alignment horizontal="center"/>
      <protection locked="0"/>
    </xf>
    <xf numFmtId="167" fontId="10" fillId="11" borderId="38" xfId="17" applyNumberFormat="1" applyFont="1" applyFill="1" applyBorder="1" applyAlignment="1" applyProtection="1">
      <alignment horizontal="center" vertical="center"/>
      <protection locked="0"/>
    </xf>
    <xf numFmtId="172" fontId="10" fillId="11" borderId="38" xfId="17" applyNumberFormat="1" applyFont="1" applyFill="1" applyBorder="1" applyAlignment="1" applyProtection="1">
      <alignment horizontal="center" vertical="center"/>
      <protection locked="0"/>
    </xf>
    <xf numFmtId="175" fontId="10" fillId="11" borderId="38" xfId="17" applyNumberFormat="1" applyFont="1" applyFill="1" applyBorder="1" applyAlignment="1" applyProtection="1">
      <alignment horizontal="center"/>
      <protection locked="0"/>
    </xf>
    <xf numFmtId="4" fontId="10" fillId="11" borderId="38" xfId="17" applyNumberFormat="1" applyFont="1" applyFill="1" applyBorder="1" applyAlignment="1" applyProtection="1">
      <alignment horizontal="center"/>
      <protection locked="0"/>
    </xf>
    <xf numFmtId="175" fontId="10" fillId="11" borderId="38" xfId="17" applyNumberFormat="1" applyFont="1" applyFill="1" applyBorder="1" applyProtection="1">
      <alignment horizontal="right"/>
      <protection locked="0"/>
    </xf>
    <xf numFmtId="4" fontId="10" fillId="11" borderId="38" xfId="17" applyNumberFormat="1" applyFont="1" applyFill="1" applyBorder="1" applyProtection="1">
      <alignment horizontal="right"/>
      <protection locked="0"/>
    </xf>
    <xf numFmtId="175" fontId="10" fillId="9" borderId="38" xfId="0" applyNumberFormat="1" applyFont="1" applyFill="1" applyBorder="1" applyAlignment="1" applyProtection="1">
      <alignment horizontal="center" vertical="center"/>
      <protection locked="0"/>
    </xf>
    <xf numFmtId="175" fontId="10" fillId="9" borderId="38" xfId="14" applyNumberFormat="1" applyFont="1" applyFill="1" applyBorder="1" applyProtection="1">
      <alignment horizontal="right"/>
      <protection locked="0"/>
    </xf>
    <xf numFmtId="4" fontId="10" fillId="9" borderId="38" xfId="14" applyNumberFormat="1" applyFont="1" applyFill="1" applyBorder="1" applyProtection="1">
      <alignment horizontal="right"/>
      <protection locked="0"/>
    </xf>
    <xf numFmtId="172" fontId="10" fillId="8" borderId="15" xfId="14" applyNumberFormat="1" applyFont="1" applyBorder="1" applyAlignment="1" applyProtection="1">
      <alignment horizontal="center" vertical="center"/>
    </xf>
    <xf numFmtId="172" fontId="10" fillId="9" borderId="55" xfId="14" applyNumberFormat="1" applyFont="1" applyFill="1" applyBorder="1" applyAlignment="1" applyProtection="1">
      <alignment horizontal="center" vertical="center"/>
      <protection locked="0"/>
    </xf>
    <xf numFmtId="166" fontId="10" fillId="8" borderId="25" xfId="14" applyNumberFormat="1" applyFont="1" applyBorder="1" applyAlignment="1" applyProtection="1">
      <alignment horizontal="center" vertical="center"/>
    </xf>
    <xf numFmtId="166" fontId="10" fillId="9" borderId="38" xfId="0" applyNumberFormat="1" applyFont="1" applyFill="1" applyBorder="1" applyAlignment="1" applyProtection="1">
      <alignment horizontal="center" vertical="center"/>
      <protection locked="0"/>
    </xf>
    <xf numFmtId="14" fontId="3" fillId="0" borderId="25" xfId="0" applyNumberFormat="1" applyFont="1" applyBorder="1" applyAlignment="1" applyProtection="1">
      <alignment horizontal="center" vertical="center"/>
      <protection locked="0"/>
    </xf>
    <xf numFmtId="166" fontId="10" fillId="9" borderId="38" xfId="17" applyNumberFormat="1" applyFont="1" applyBorder="1" applyAlignment="1" applyProtection="1">
      <alignment horizontal="center" vertical="center"/>
      <protection locked="0"/>
    </xf>
    <xf numFmtId="166" fontId="10" fillId="9" borderId="26" xfId="17" applyNumberFormat="1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166" fontId="10" fillId="8" borderId="49" xfId="14" applyNumberFormat="1" applyFont="1" applyBorder="1" applyAlignment="1" applyProtection="1">
      <alignment horizontal="center" vertical="center"/>
    </xf>
    <xf numFmtId="166" fontId="10" fillId="9" borderId="39" xfId="17" applyNumberFormat="1" applyFont="1" applyBorder="1" applyAlignment="1" applyProtection="1">
      <alignment horizontal="center" vertical="center"/>
      <protection locked="0"/>
    </xf>
    <xf numFmtId="166" fontId="10" fillId="9" borderId="50" xfId="17" applyNumberFormat="1" applyFont="1" applyBorder="1" applyAlignment="1" applyProtection="1">
      <alignment horizontal="center" vertical="center"/>
      <protection locked="0"/>
    </xf>
    <xf numFmtId="175" fontId="10" fillId="9" borderId="39" xfId="17" applyNumberFormat="1" applyFont="1" applyBorder="1" applyProtection="1">
      <alignment horizontal="right"/>
      <protection locked="0"/>
    </xf>
    <xf numFmtId="4" fontId="10" fillId="9" borderId="39" xfId="17" applyNumberFormat="1" applyFont="1" applyBorder="1" applyProtection="1">
      <alignment horizontal="right"/>
      <protection locked="0"/>
    </xf>
    <xf numFmtId="175" fontId="10" fillId="0" borderId="53" xfId="8" applyNumberFormat="1" applyFont="1" applyBorder="1" applyAlignment="1" applyProtection="1">
      <alignment vertical="top"/>
    </xf>
    <xf numFmtId="175" fontId="3" fillId="0" borderId="0" xfId="17" applyNumberFormat="1" applyFont="1" applyFill="1" applyBorder="1" applyProtection="1">
      <alignment horizontal="right"/>
      <protection locked="0"/>
    </xf>
    <xf numFmtId="175" fontId="3" fillId="0" borderId="0" xfId="0" applyNumberFormat="1" applyFont="1" applyProtection="1">
      <protection locked="0"/>
    </xf>
    <xf numFmtId="175" fontId="4" fillId="0" borderId="17" xfId="1" applyNumberFormat="1" applyFont="1" applyBorder="1" applyProtection="1">
      <alignment horizontal="center" vertical="center" wrapText="1"/>
      <protection locked="0"/>
    </xf>
    <xf numFmtId="0" fontId="3" fillId="0" borderId="55" xfId="0" applyFont="1" applyFill="1" applyBorder="1" applyProtection="1">
      <protection locked="0"/>
    </xf>
    <xf numFmtId="165" fontId="3" fillId="8" borderId="25" xfId="0" applyNumberFormat="1" applyFont="1" applyFill="1" applyBorder="1" applyProtection="1"/>
    <xf numFmtId="175" fontId="3" fillId="9" borderId="38" xfId="0" applyNumberFormat="1" applyFont="1" applyFill="1" applyBorder="1" applyProtection="1">
      <protection locked="0"/>
    </xf>
    <xf numFmtId="167" fontId="3" fillId="9" borderId="38" xfId="17" applyNumberFormat="1" applyFont="1" applyFill="1" applyBorder="1" applyProtection="1">
      <alignment horizontal="right"/>
      <protection locked="0"/>
    </xf>
    <xf numFmtId="165" fontId="3" fillId="8" borderId="38" xfId="0" applyNumberFormat="1" applyFont="1" applyFill="1" applyBorder="1" applyAlignment="1" applyProtection="1">
      <alignment horizontal="center" vertical="center"/>
      <protection locked="0"/>
    </xf>
    <xf numFmtId="165" fontId="3" fillId="9" borderId="38" xfId="0" applyNumberFormat="1" applyFont="1" applyFill="1" applyBorder="1" applyAlignment="1" applyProtection="1">
      <alignment horizontal="center" vertical="center"/>
      <protection locked="0"/>
    </xf>
    <xf numFmtId="167" fontId="3" fillId="9" borderId="38" xfId="17" applyNumberFormat="1" applyFont="1" applyFill="1" applyBorder="1" applyAlignment="1" applyProtection="1">
      <alignment horizontal="center" vertical="center"/>
      <protection locked="0"/>
    </xf>
    <xf numFmtId="165" fontId="3" fillId="9" borderId="26" xfId="0" applyNumberFormat="1" applyFont="1" applyFill="1" applyBorder="1" applyAlignment="1" applyProtection="1">
      <alignment horizontal="center" vertical="center"/>
      <protection locked="0"/>
    </xf>
    <xf numFmtId="165" fontId="3" fillId="9" borderId="55" xfId="0" applyNumberFormat="1" applyFont="1" applyFill="1" applyBorder="1" applyAlignment="1" applyProtection="1">
      <alignment horizontal="center" vertical="center"/>
      <protection locked="0"/>
    </xf>
    <xf numFmtId="165" fontId="3" fillId="8" borderId="25" xfId="0" applyNumberFormat="1" applyFont="1" applyFill="1" applyBorder="1" applyAlignment="1" applyProtection="1">
      <alignment horizontal="center" vertical="center"/>
      <protection locked="0"/>
    </xf>
    <xf numFmtId="165" fontId="10" fillId="8" borderId="27" xfId="0" applyNumberFormat="1" applyFont="1" applyFill="1" applyBorder="1" applyProtection="1"/>
    <xf numFmtId="165" fontId="10" fillId="9" borderId="28" xfId="0" applyNumberFormat="1" applyFont="1" applyFill="1" applyBorder="1" applyProtection="1">
      <protection locked="0"/>
    </xf>
    <xf numFmtId="175" fontId="3" fillId="9" borderId="28" xfId="0" applyNumberFormat="1" applyFont="1" applyFill="1" applyBorder="1" applyProtection="1">
      <protection locked="0"/>
    </xf>
    <xf numFmtId="165" fontId="3" fillId="9" borderId="28" xfId="0" applyNumberFormat="1" applyFont="1" applyFill="1" applyBorder="1" applyProtection="1">
      <protection locked="0"/>
    </xf>
    <xf numFmtId="165" fontId="3" fillId="9" borderId="29" xfId="0" applyNumberFormat="1" applyFont="1" applyFill="1" applyBorder="1" applyProtection="1">
      <protection locked="0"/>
    </xf>
    <xf numFmtId="4" fontId="3" fillId="9" borderId="28" xfId="0" applyNumberFormat="1" applyFont="1" applyFill="1" applyBorder="1" applyProtection="1">
      <protection locked="0"/>
    </xf>
    <xf numFmtId="175" fontId="44" fillId="10" borderId="0" xfId="18" applyNumberFormat="1" applyFont="1" applyFill="1" applyBorder="1" applyAlignment="1" applyProtection="1">
      <alignment horizontal="center"/>
      <protection locked="0"/>
    </xf>
    <xf numFmtId="165" fontId="44" fillId="10" borderId="0" xfId="18" applyNumberFormat="1" applyFont="1" applyFill="1" applyBorder="1" applyAlignment="1" applyProtection="1">
      <alignment horizontal="center" vertical="center"/>
      <protection locked="0"/>
    </xf>
    <xf numFmtId="165" fontId="44" fillId="10" borderId="57" xfId="18" applyNumberFormat="1" applyFont="1" applyFill="1" applyBorder="1" applyAlignment="1" applyProtection="1">
      <alignment horizontal="center" vertical="center"/>
      <protection locked="0"/>
    </xf>
    <xf numFmtId="165" fontId="44" fillId="10" borderId="21" xfId="18" applyNumberFormat="1" applyFont="1" applyFill="1" applyBorder="1" applyAlignment="1" applyProtection="1">
      <alignment horizontal="center" vertical="center"/>
      <protection locked="0"/>
    </xf>
    <xf numFmtId="165" fontId="3" fillId="8" borderId="53" xfId="18" applyNumberFormat="1" applyFont="1" applyFill="1" applyBorder="1" applyAlignment="1" applyProtection="1">
      <alignment horizontal="right"/>
    </xf>
    <xf numFmtId="175" fontId="3" fillId="8" borderId="53" xfId="18" applyNumberFormat="1" applyFont="1" applyFill="1" applyBorder="1" applyAlignment="1" applyProtection="1">
      <alignment horizontal="right"/>
    </xf>
    <xf numFmtId="165" fontId="3" fillId="8" borderId="54" xfId="18" applyNumberFormat="1" applyFont="1" applyFill="1" applyBorder="1" applyAlignment="1" applyProtection="1">
      <alignment horizontal="right"/>
    </xf>
    <xf numFmtId="165" fontId="3" fillId="8" borderId="53" xfId="18" applyNumberFormat="1" applyFont="1" applyFill="1" applyBorder="1" applyAlignment="1" applyProtection="1">
      <alignment horizontal="center" vertical="center"/>
      <protection locked="0"/>
    </xf>
    <xf numFmtId="165" fontId="3" fillId="8" borderId="54" xfId="18" applyNumberFormat="1" applyFont="1" applyFill="1" applyBorder="1" applyAlignment="1" applyProtection="1">
      <alignment horizontal="center" vertical="center"/>
      <protection locked="0"/>
    </xf>
    <xf numFmtId="4" fontId="3" fillId="8" borderId="53" xfId="18" applyNumberFormat="1" applyFont="1" applyFill="1" applyBorder="1" applyAlignment="1" applyProtection="1">
      <alignment horizontal="right"/>
    </xf>
    <xf numFmtId="165" fontId="3" fillId="8" borderId="52" xfId="18" applyNumberFormat="1" applyFont="1" applyFill="1" applyBorder="1" applyAlignment="1" applyProtection="1">
      <alignment horizontal="center" vertical="center"/>
      <protection locked="0"/>
    </xf>
    <xf numFmtId="165" fontId="3" fillId="8" borderId="51" xfId="18" applyNumberFormat="1" applyFont="1" applyFill="1" applyBorder="1" applyAlignment="1" applyProtection="1">
      <alignment horizontal="center" vertical="center"/>
      <protection locked="0"/>
    </xf>
    <xf numFmtId="175" fontId="1" fillId="0" borderId="0" xfId="0" applyNumberFormat="1" applyFont="1" applyProtection="1">
      <protection locked="0"/>
    </xf>
    <xf numFmtId="0" fontId="3" fillId="0" borderId="38" xfId="0" applyFont="1" applyBorder="1" applyAlignment="1" applyProtection="1">
      <alignment wrapText="1"/>
      <protection locked="0"/>
    </xf>
    <xf numFmtId="175" fontId="3" fillId="8" borderId="53" xfId="0" applyNumberFormat="1" applyFont="1" applyFill="1" applyBorder="1" applyAlignment="1" applyProtection="1"/>
    <xf numFmtId="0" fontId="4" fillId="0" borderId="24" xfId="1" applyFont="1" applyBorder="1" applyProtection="1">
      <alignment horizontal="center" vertical="center" wrapText="1"/>
      <protection locked="0"/>
    </xf>
    <xf numFmtId="0" fontId="10" fillId="0" borderId="55" xfId="0" applyFont="1" applyBorder="1" applyProtection="1">
      <protection locked="0"/>
    </xf>
    <xf numFmtId="175" fontId="10" fillId="9" borderId="38" xfId="0" applyNumberFormat="1" applyFont="1" applyFill="1" applyBorder="1" applyProtection="1">
      <protection locked="0"/>
    </xf>
    <xf numFmtId="165" fontId="10" fillId="8" borderId="59" xfId="0" applyNumberFormat="1" applyFont="1" applyFill="1" applyBorder="1" applyProtection="1"/>
    <xf numFmtId="165" fontId="10" fillId="8" borderId="59" xfId="0" applyNumberFormat="1" applyFont="1" applyFill="1" applyBorder="1" applyProtection="1">
      <protection locked="0"/>
    </xf>
    <xf numFmtId="0" fontId="3" fillId="0" borderId="55" xfId="0" applyFont="1" applyBorder="1" applyProtection="1">
      <protection locked="0"/>
    </xf>
    <xf numFmtId="175" fontId="10" fillId="9" borderId="28" xfId="0" applyNumberFormat="1" applyFont="1" applyFill="1" applyBorder="1" applyProtection="1">
      <protection locked="0"/>
    </xf>
    <xf numFmtId="165" fontId="10" fillId="9" borderId="29" xfId="0" applyNumberFormat="1" applyFont="1" applyFill="1" applyBorder="1" applyProtection="1">
      <protection locked="0"/>
    </xf>
    <xf numFmtId="4" fontId="10" fillId="9" borderId="28" xfId="0" applyNumberFormat="1" applyFont="1" applyFill="1" applyBorder="1" applyProtection="1">
      <protection locked="0"/>
    </xf>
    <xf numFmtId="175" fontId="45" fillId="10" borderId="0" xfId="18" applyNumberFormat="1" applyFont="1" applyFill="1" applyBorder="1" applyAlignment="1" applyProtection="1">
      <alignment horizontal="center"/>
      <protection locked="0"/>
    </xf>
    <xf numFmtId="165" fontId="10" fillId="8" borderId="53" xfId="0" applyNumberFormat="1" applyFont="1" applyFill="1" applyBorder="1" applyProtection="1"/>
    <xf numFmtId="175" fontId="10" fillId="8" borderId="53" xfId="0" applyNumberFormat="1" applyFont="1" applyFill="1" applyBorder="1" applyProtection="1"/>
    <xf numFmtId="165" fontId="10" fillId="8" borderId="54" xfId="0" applyNumberFormat="1" applyFont="1" applyFill="1" applyBorder="1" applyProtection="1"/>
    <xf numFmtId="165" fontId="10" fillId="8" borderId="52" xfId="0" applyNumberFormat="1" applyFont="1" applyFill="1" applyBorder="1" applyProtection="1"/>
    <xf numFmtId="165" fontId="10" fillId="8" borderId="51" xfId="0" applyNumberFormat="1" applyFont="1" applyFill="1" applyBorder="1" applyProtection="1">
      <protection locked="0"/>
    </xf>
    <xf numFmtId="165" fontId="10" fillId="8" borderId="53" xfId="0" applyNumberFormat="1" applyFont="1" applyFill="1" applyBorder="1" applyProtection="1">
      <protection locked="0"/>
    </xf>
    <xf numFmtId="165" fontId="10" fillId="8" borderId="54" xfId="0" applyNumberFormat="1" applyFont="1" applyFill="1" applyBorder="1" applyProtection="1">
      <protection locked="0"/>
    </xf>
    <xf numFmtId="165" fontId="10" fillId="8" borderId="60" xfId="0" applyNumberFormat="1" applyFont="1" applyFill="1" applyBorder="1" applyProtection="1">
      <protection locked="0"/>
    </xf>
    <xf numFmtId="4" fontId="10" fillId="8" borderId="53" xfId="0" applyNumberFormat="1" applyFont="1" applyFill="1" applyBorder="1" applyProtection="1"/>
    <xf numFmtId="165" fontId="10" fillId="8" borderId="52" xfId="0" applyNumberFormat="1" applyFont="1" applyFill="1" applyBorder="1" applyProtection="1">
      <protection locked="0"/>
    </xf>
    <xf numFmtId="172" fontId="10" fillId="8" borderId="54" xfId="0" applyNumberFormat="1" applyFont="1" applyFill="1" applyBorder="1" applyProtection="1">
      <protection locked="0"/>
    </xf>
    <xf numFmtId="0" fontId="46" fillId="0" borderId="0" xfId="0" applyFont="1" applyProtection="1">
      <protection locked="0"/>
    </xf>
    <xf numFmtId="0" fontId="12" fillId="0" borderId="0" xfId="0" applyFont="1" applyProtection="1">
      <protection locked="0"/>
    </xf>
    <xf numFmtId="49" fontId="12" fillId="0" borderId="0" xfId="0" applyNumberFormat="1" applyFont="1" applyProtection="1">
      <protection locked="0"/>
    </xf>
    <xf numFmtId="0" fontId="52" fillId="0" borderId="0" xfId="0" applyFont="1" applyProtection="1">
      <protection locked="0"/>
    </xf>
    <xf numFmtId="0" fontId="57" fillId="0" borderId="0" xfId="0" applyFont="1" applyProtection="1">
      <protection locked="0"/>
    </xf>
    <xf numFmtId="0" fontId="52" fillId="0" borderId="0" xfId="15" applyFont="1" applyAlignment="1" applyProtection="1">
      <alignment vertical="top" wrapText="1"/>
      <protection locked="0"/>
    </xf>
    <xf numFmtId="0" fontId="1" fillId="0" borderId="0" xfId="15" applyFont="1" applyAlignment="1" applyProtection="1">
      <alignment vertical="top"/>
      <protection locked="0"/>
    </xf>
    <xf numFmtId="165" fontId="1" fillId="0" borderId="0" xfId="0" applyNumberFormat="1" applyFont="1" applyProtection="1">
      <protection locked="0"/>
    </xf>
    <xf numFmtId="0" fontId="37" fillId="0" borderId="0" xfId="15" applyBorder="1" applyProtection="1">
      <protection locked="0"/>
    </xf>
    <xf numFmtId="0" fontId="46" fillId="0" borderId="0" xfId="15" applyFont="1" applyAlignment="1" applyProtection="1">
      <alignment horizontal="left" vertical="top" wrapText="1"/>
      <protection locked="0"/>
    </xf>
    <xf numFmtId="0" fontId="52" fillId="0" borderId="0" xfId="15" applyFont="1" applyAlignment="1" applyProtection="1">
      <alignment horizontal="center" vertical="top" wrapText="1"/>
      <protection locked="0"/>
    </xf>
    <xf numFmtId="0" fontId="58" fillId="0" borderId="0" xfId="15" applyFont="1" applyAlignment="1" applyProtection="1">
      <alignment horizontal="center" vertical="top" wrapText="1"/>
      <protection locked="0"/>
    </xf>
    <xf numFmtId="0" fontId="37" fillId="0" borderId="0" xfId="15" applyBorder="1" applyAlignment="1" applyProtection="1">
      <alignment horizontal="center"/>
      <protection locked="0"/>
    </xf>
    <xf numFmtId="0" fontId="59" fillId="0" borderId="0" xfId="15" applyFont="1" applyProtection="1">
      <protection locked="0"/>
    </xf>
    <xf numFmtId="165" fontId="52" fillId="0" borderId="0" xfId="0" applyNumberFormat="1" applyFont="1" applyProtection="1">
      <protection locked="0"/>
    </xf>
    <xf numFmtId="0" fontId="59" fillId="0" borderId="0" xfId="15" applyFont="1" applyAlignment="1" applyProtection="1">
      <alignment horizontal="left"/>
      <protection locked="0"/>
    </xf>
    <xf numFmtId="0" fontId="1" fillId="0" borderId="0" xfId="1" applyFont="1" applyFill="1" applyBorder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2" fontId="18" fillId="0" borderId="38" xfId="0" applyNumberFormat="1" applyFont="1" applyFill="1" applyBorder="1" applyAlignment="1" applyProtection="1">
      <alignment horizontal="center" vertical="center"/>
    </xf>
    <xf numFmtId="175" fontId="18" fillId="8" borderId="38" xfId="0" applyNumberFormat="1" applyFont="1" applyFill="1" applyBorder="1" applyAlignment="1" applyProtection="1">
      <alignment horizontal="center" vertical="center"/>
    </xf>
    <xf numFmtId="4" fontId="2" fillId="9" borderId="38" xfId="0" applyNumberFormat="1" applyFont="1" applyFill="1" applyBorder="1" applyAlignment="1" applyProtection="1">
      <alignment horizontal="center" vertical="center"/>
      <protection locked="0"/>
    </xf>
    <xf numFmtId="4" fontId="18" fillId="8" borderId="38" xfId="0" applyNumberFormat="1" applyFont="1" applyFill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vertical="top"/>
    </xf>
    <xf numFmtId="1" fontId="18" fillId="0" borderId="38" xfId="0" applyNumberFormat="1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17" fontId="18" fillId="0" borderId="38" xfId="0" quotePrefix="1" applyNumberFormat="1" applyFont="1" applyBorder="1" applyAlignment="1" applyProtection="1">
      <alignment horizontal="center" vertical="center"/>
    </xf>
    <xf numFmtId="1" fontId="18" fillId="0" borderId="38" xfId="0" applyNumberFormat="1" applyFont="1" applyBorder="1" applyAlignment="1" applyProtection="1">
      <alignment vertical="top"/>
    </xf>
    <xf numFmtId="2" fontId="18" fillId="0" borderId="38" xfId="0" applyNumberFormat="1" applyFont="1" applyBorder="1" applyAlignment="1" applyProtection="1">
      <alignment vertical="top" wrapText="1"/>
    </xf>
    <xf numFmtId="0" fontId="18" fillId="0" borderId="38" xfId="0" applyFont="1" applyBorder="1" applyAlignment="1" applyProtection="1">
      <alignment vertical="center" wrapText="1"/>
    </xf>
    <xf numFmtId="3" fontId="2" fillId="9" borderId="38" xfId="0" applyNumberFormat="1" applyFont="1" applyFill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vertical="top" wrapText="1"/>
    </xf>
    <xf numFmtId="0" fontId="2" fillId="0" borderId="38" xfId="0" applyFont="1" applyFill="1" applyBorder="1" applyAlignment="1" applyProtection="1">
      <alignment horizontal="center" vertical="center"/>
    </xf>
    <xf numFmtId="4" fontId="2" fillId="8" borderId="38" xfId="0" applyNumberFormat="1" applyFont="1" applyFill="1" applyBorder="1" applyAlignment="1" applyProtection="1">
      <alignment horizontal="right" vertical="center"/>
    </xf>
    <xf numFmtId="4" fontId="2" fillId="8" borderId="38" xfId="0" applyNumberFormat="1" applyFont="1" applyFill="1" applyBorder="1" applyAlignment="1" applyProtection="1">
      <alignment horizontal="center" vertical="center"/>
    </xf>
    <xf numFmtId="4" fontId="2" fillId="9" borderId="38" xfId="0" applyNumberFormat="1" applyFont="1" applyFill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vertical="top"/>
    </xf>
    <xf numFmtId="4" fontId="2" fillId="0" borderId="38" xfId="13" applyNumberFormat="1" applyFont="1" applyFill="1" applyBorder="1" applyAlignment="1">
      <alignment horizontal="center" vertical="center"/>
    </xf>
    <xf numFmtId="2" fontId="18" fillId="0" borderId="38" xfId="0" applyNumberFormat="1" applyFont="1" applyBorder="1" applyAlignment="1" applyProtection="1">
      <alignment horizontal="center" vertical="center"/>
    </xf>
    <xf numFmtId="0" fontId="2" fillId="0" borderId="38" xfId="13" applyNumberFormat="1" applyFont="1" applyFill="1" applyBorder="1" applyAlignment="1">
      <alignment horizontal="center" vertical="center"/>
    </xf>
    <xf numFmtId="4" fontId="18" fillId="0" borderId="38" xfId="0" applyNumberFormat="1" applyFont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vertical="top" wrapText="1"/>
    </xf>
    <xf numFmtId="0" fontId="16" fillId="0" borderId="38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top"/>
    </xf>
    <xf numFmtId="0" fontId="2" fillId="0" borderId="38" xfId="0" applyFont="1" applyFill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4" fontId="2" fillId="9" borderId="38" xfId="17" applyNumberFormat="1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vertical="center"/>
    </xf>
    <xf numFmtId="172" fontId="18" fillId="0" borderId="0" xfId="0" applyNumberFormat="1" applyFont="1" applyAlignment="1" applyProtection="1">
      <alignment vertical="top"/>
    </xf>
    <xf numFmtId="0" fontId="2" fillId="0" borderId="38" xfId="0" applyFont="1" applyFill="1" applyBorder="1" applyAlignment="1" applyProtection="1">
      <alignment vertical="top"/>
    </xf>
    <xf numFmtId="4" fontId="2" fillId="9" borderId="38" xfId="17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Border="1" applyAlignment="1" applyProtection="1">
      <alignment vertical="center"/>
    </xf>
    <xf numFmtId="0" fontId="18" fillId="0" borderId="38" xfId="0" applyNumberFormat="1" applyFont="1" applyBorder="1" applyAlignment="1" applyProtection="1">
      <alignment vertical="top"/>
    </xf>
    <xf numFmtId="0" fontId="18" fillId="0" borderId="0" xfId="0" applyNumberFormat="1" applyFont="1" applyAlignment="1" applyProtection="1">
      <alignment vertical="top"/>
    </xf>
    <xf numFmtId="4" fontId="2" fillId="0" borderId="38" xfId="0" applyNumberFormat="1" applyFont="1" applyFill="1" applyBorder="1" applyAlignment="1" applyProtection="1">
      <alignment horizontal="center" vertical="center"/>
    </xf>
    <xf numFmtId="0" fontId="2" fillId="0" borderId="38" xfId="0" applyNumberFormat="1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18" fillId="3" borderId="0" xfId="0" applyNumberFormat="1" applyFont="1" applyFill="1" applyAlignment="1" applyProtection="1">
      <alignment vertical="top"/>
    </xf>
    <xf numFmtId="0" fontId="18" fillId="0" borderId="0" xfId="0" applyFont="1" applyAlignment="1" applyProtection="1">
      <alignment horizontal="left" vertical="top"/>
    </xf>
    <xf numFmtId="0" fontId="18" fillId="0" borderId="0" xfId="0" applyFont="1" applyAlignment="1" applyProtection="1">
      <alignment horizontal="center" vertical="center"/>
    </xf>
    <xf numFmtId="0" fontId="60" fillId="0" borderId="0" xfId="0" applyFont="1" applyAlignment="1" applyProtection="1">
      <alignment vertical="top"/>
    </xf>
    <xf numFmtId="0" fontId="60" fillId="0" borderId="0" xfId="0" applyFont="1" applyAlignment="1" applyProtection="1">
      <alignment horizontal="center" vertical="center"/>
    </xf>
    <xf numFmtId="0" fontId="60" fillId="0" borderId="0" xfId="0" applyFont="1" applyAlignment="1" applyProtection="1">
      <alignment horizontal="center" vertical="top"/>
    </xf>
    <xf numFmtId="4" fontId="60" fillId="0" borderId="0" xfId="0" applyNumberFormat="1" applyFont="1" applyFill="1" applyAlignment="1" applyProtection="1">
      <alignment vertical="top"/>
    </xf>
    <xf numFmtId="4" fontId="2" fillId="0" borderId="0" xfId="0" applyNumberFormat="1" applyFont="1" applyFill="1" applyAlignment="1" applyProtection="1">
      <alignment vertical="top"/>
    </xf>
    <xf numFmtId="4" fontId="18" fillId="0" borderId="0" xfId="0" applyNumberFormat="1" applyFont="1" applyAlignment="1" applyProtection="1">
      <alignment horizontal="center" vertical="center"/>
    </xf>
    <xf numFmtId="4" fontId="15" fillId="4" borderId="1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8" fontId="6" fillId="0" borderId="2" xfId="9" applyNumberFormat="1" applyFont="1" applyFill="1" applyBorder="1" applyAlignment="1">
      <alignment horizontal="center" vertical="center"/>
    </xf>
    <xf numFmtId="168" fontId="6" fillId="0" borderId="10" xfId="9" applyNumberFormat="1" applyFont="1" applyFill="1" applyBorder="1" applyAlignment="1">
      <alignment horizontal="center" vertical="center"/>
    </xf>
    <xf numFmtId="168" fontId="6" fillId="0" borderId="3" xfId="9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top"/>
    </xf>
    <xf numFmtId="0" fontId="20" fillId="5" borderId="13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5" borderId="11" xfId="0" applyFont="1" applyFill="1" applyBorder="1" applyAlignment="1">
      <alignment horizontal="center" vertical="top"/>
    </xf>
    <xf numFmtId="0" fontId="19" fillId="5" borderId="12" xfId="0" applyFont="1" applyFill="1" applyBorder="1" applyAlignment="1">
      <alignment horizontal="left" vertical="top" wrapText="1"/>
    </xf>
    <xf numFmtId="0" fontId="19" fillId="5" borderId="13" xfId="0" applyFont="1" applyFill="1" applyBorder="1" applyAlignment="1">
      <alignment horizontal="left" vertical="top" wrapText="1"/>
    </xf>
    <xf numFmtId="0" fontId="19" fillId="6" borderId="41" xfId="0" applyFont="1" applyFill="1" applyBorder="1" applyAlignment="1">
      <alignment horizontal="left" vertical="top" wrapText="1" indent="1"/>
    </xf>
    <xf numFmtId="0" fontId="19" fillId="6" borderId="42" xfId="0" applyFont="1" applyFill="1" applyBorder="1" applyAlignment="1">
      <alignment horizontal="left" vertical="top" wrapText="1" indent="1"/>
    </xf>
    <xf numFmtId="0" fontId="15" fillId="0" borderId="41" xfId="0" applyFont="1" applyBorder="1" applyAlignment="1">
      <alignment horizontal="left" vertical="top" wrapText="1" indent="2"/>
    </xf>
    <xf numFmtId="0" fontId="15" fillId="0" borderId="42" xfId="0" applyFont="1" applyBorder="1" applyAlignment="1">
      <alignment horizontal="left" vertical="top" wrapText="1" indent="2"/>
    </xf>
    <xf numFmtId="0" fontId="21" fillId="5" borderId="12" xfId="0" applyFont="1" applyFill="1" applyBorder="1" applyAlignment="1">
      <alignment horizontal="left" vertical="top"/>
    </xf>
    <xf numFmtId="0" fontId="21" fillId="5" borderId="13" xfId="0" applyFont="1" applyFill="1" applyBorder="1" applyAlignment="1">
      <alignment horizontal="left" vertical="top"/>
    </xf>
    <xf numFmtId="0" fontId="20" fillId="5" borderId="12" xfId="0" applyFont="1" applyFill="1" applyBorder="1" applyAlignment="1">
      <alignment horizontal="center" vertical="top" wrapText="1"/>
    </xf>
    <xf numFmtId="0" fontId="20" fillId="5" borderId="40" xfId="0" applyFont="1" applyFill="1" applyBorder="1" applyAlignment="1">
      <alignment horizontal="center" vertical="top"/>
    </xf>
    <xf numFmtId="0" fontId="19" fillId="6" borderId="41" xfId="0" applyFont="1" applyFill="1" applyBorder="1" applyAlignment="1">
      <alignment horizontal="left" vertical="top" wrapText="1"/>
    </xf>
    <xf numFmtId="0" fontId="19" fillId="6" borderId="42" xfId="0" applyFont="1" applyFill="1" applyBorder="1" applyAlignment="1">
      <alignment horizontal="left" vertical="top" wrapText="1"/>
    </xf>
    <xf numFmtId="0" fontId="31" fillId="5" borderId="12" xfId="0" applyFont="1" applyFill="1" applyBorder="1" applyAlignment="1">
      <alignment horizontal="center" vertical="top"/>
    </xf>
    <xf numFmtId="0" fontId="31" fillId="5" borderId="13" xfId="0" applyFont="1" applyFill="1" applyBorder="1" applyAlignment="1">
      <alignment horizontal="center" vertical="top"/>
    </xf>
    <xf numFmtId="0" fontId="32" fillId="2" borderId="36" xfId="0" applyFont="1" applyFill="1" applyBorder="1" applyAlignment="1">
      <alignment horizontal="center" vertical="top" wrapText="1"/>
    </xf>
    <xf numFmtId="0" fontId="32" fillId="2" borderId="37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31" fillId="5" borderId="11" xfId="0" applyFont="1" applyFill="1" applyBorder="1" applyAlignment="1">
      <alignment horizontal="center" vertical="top"/>
    </xf>
    <xf numFmtId="0" fontId="30" fillId="5" borderId="12" xfId="0" applyFont="1" applyFill="1" applyBorder="1" applyAlignment="1">
      <alignment horizontal="left" vertical="top" wrapText="1"/>
    </xf>
    <xf numFmtId="0" fontId="30" fillId="5" borderId="13" xfId="0" applyFont="1" applyFill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right" vertical="top" wrapText="1"/>
    </xf>
    <xf numFmtId="0" fontId="15" fillId="0" borderId="37" xfId="0" applyFont="1" applyBorder="1" applyAlignment="1">
      <alignment horizontal="right" vertical="top" wrapText="1"/>
    </xf>
    <xf numFmtId="0" fontId="21" fillId="6" borderId="14" xfId="0" applyFont="1" applyFill="1" applyBorder="1" applyAlignment="1">
      <alignment horizontal="left" vertical="top"/>
    </xf>
    <xf numFmtId="4" fontId="21" fillId="6" borderId="14" xfId="0" applyNumberFormat="1" applyFont="1" applyFill="1" applyBorder="1" applyAlignment="1">
      <alignment horizontal="right" vertical="top" wrapText="1"/>
    </xf>
    <xf numFmtId="2" fontId="21" fillId="6" borderId="14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15" fillId="0" borderId="14" xfId="0" applyNumberFormat="1" applyFont="1" applyBorder="1" applyAlignment="1">
      <alignment horizontal="right" vertical="top" wrapText="1"/>
    </xf>
    <xf numFmtId="0" fontId="19" fillId="5" borderId="34" xfId="0" applyFont="1" applyFill="1" applyBorder="1" applyAlignment="1">
      <alignment horizontal="left" vertical="top"/>
    </xf>
    <xf numFmtId="0" fontId="19" fillId="6" borderId="14" xfId="0" applyFont="1" applyFill="1" applyBorder="1" applyAlignment="1">
      <alignment horizontal="left" vertical="top"/>
    </xf>
    <xf numFmtId="0" fontId="19" fillId="6" borderId="14" xfId="0" applyFont="1" applyFill="1" applyBorder="1" applyAlignment="1">
      <alignment horizontal="right" vertical="top"/>
    </xf>
    <xf numFmtId="0" fontId="19" fillId="5" borderId="30" xfId="0" applyFont="1" applyFill="1" applyBorder="1" applyAlignment="1">
      <alignment horizontal="left" vertical="top"/>
    </xf>
    <xf numFmtId="0" fontId="19" fillId="5" borderId="32" xfId="0" applyFont="1" applyFill="1" applyBorder="1" applyAlignment="1">
      <alignment horizontal="left" vertical="top"/>
    </xf>
    <xf numFmtId="0" fontId="19" fillId="5" borderId="12" xfId="0" applyFont="1" applyFill="1" applyBorder="1" applyAlignment="1">
      <alignment horizontal="left" vertical="top"/>
    </xf>
    <xf numFmtId="0" fontId="19" fillId="5" borderId="13" xfId="0" applyFont="1" applyFill="1" applyBorder="1" applyAlignment="1">
      <alignment horizontal="left" vertical="top"/>
    </xf>
    <xf numFmtId="0" fontId="19" fillId="5" borderId="31" xfId="0" applyFont="1" applyFill="1" applyBorder="1" applyAlignment="1">
      <alignment horizontal="left" vertical="top"/>
    </xf>
    <xf numFmtId="0" fontId="19" fillId="5" borderId="33" xfId="0" applyFont="1" applyFill="1" applyBorder="1" applyAlignment="1">
      <alignment horizontal="left" vertical="top"/>
    </xf>
    <xf numFmtId="0" fontId="19" fillId="5" borderId="12" xfId="0" applyFont="1" applyFill="1" applyBorder="1" applyAlignment="1">
      <alignment horizontal="center" vertical="top"/>
    </xf>
    <xf numFmtId="0" fontId="19" fillId="5" borderId="11" xfId="0" applyFont="1" applyFill="1" applyBorder="1" applyAlignment="1">
      <alignment horizontal="center" vertical="top"/>
    </xf>
    <xf numFmtId="0" fontId="19" fillId="5" borderId="35" xfId="0" applyFont="1" applyFill="1" applyBorder="1" applyAlignment="1">
      <alignment horizontal="left" vertical="top"/>
    </xf>
    <xf numFmtId="0" fontId="1" fillId="0" borderId="0" xfId="15" applyFont="1" applyBorder="1" applyAlignment="1" applyProtection="1">
      <alignment horizontal="center" wrapText="1"/>
      <protection locked="0"/>
    </xf>
    <xf numFmtId="0" fontId="51" fillId="0" borderId="0" xfId="15" applyFont="1" applyAlignment="1" applyProtection="1">
      <alignment horizontal="center" vertical="top" wrapText="1"/>
      <protection locked="0"/>
    </xf>
    <xf numFmtId="0" fontId="41" fillId="0" borderId="45" xfId="1" applyFont="1" applyBorder="1" applyAlignment="1" applyProtection="1">
      <alignment horizontal="center" vertical="center" wrapText="1"/>
      <protection locked="0"/>
    </xf>
    <xf numFmtId="0" fontId="41" fillId="0" borderId="46" xfId="1" applyFont="1" applyBorder="1" applyAlignment="1" applyProtection="1">
      <alignment horizontal="center" vertical="center" wrapText="1"/>
      <protection locked="0"/>
    </xf>
    <xf numFmtId="0" fontId="41" fillId="0" borderId="47" xfId="1" applyFont="1" applyBorder="1" applyAlignment="1" applyProtection="1">
      <alignment horizontal="center" vertical="center" wrapText="1"/>
      <protection locked="0"/>
    </xf>
    <xf numFmtId="0" fontId="44" fillId="10" borderId="58" xfId="18" applyFont="1" applyFill="1" applyBorder="1" applyAlignment="1" applyProtection="1">
      <alignment horizontal="center"/>
      <protection locked="0"/>
    </xf>
    <xf numFmtId="0" fontId="44" fillId="10" borderId="20" xfId="18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40" fillId="0" borderId="0" xfId="16" applyFont="1" applyAlignment="1" applyProtection="1">
      <alignment horizontal="center" vertical="center" wrapText="1"/>
      <protection locked="0"/>
    </xf>
    <xf numFmtId="0" fontId="41" fillId="0" borderId="1" xfId="1" applyFont="1" applyBorder="1" applyProtection="1">
      <alignment horizontal="center" vertical="center" wrapText="1"/>
      <protection locked="0"/>
    </xf>
    <xf numFmtId="0" fontId="41" fillId="0" borderId="19" xfId="1" applyFont="1" applyBorder="1" applyProtection="1">
      <alignment horizontal="center" vertical="center" wrapText="1"/>
      <protection locked="0"/>
    </xf>
    <xf numFmtId="0" fontId="41" fillId="0" borderId="44" xfId="1" applyFont="1" applyBorder="1" applyAlignment="1" applyProtection="1">
      <alignment horizontal="center" vertical="center" wrapText="1"/>
      <protection locked="0"/>
    </xf>
    <xf numFmtId="0" fontId="41" fillId="0" borderId="48" xfId="1" applyFont="1" applyBorder="1" applyAlignment="1" applyProtection="1">
      <alignment horizontal="center" vertical="center" wrapText="1"/>
      <protection locked="0"/>
    </xf>
    <xf numFmtId="0" fontId="42" fillId="0" borderId="45" xfId="1" applyFont="1" applyBorder="1" applyAlignment="1" applyProtection="1">
      <alignment horizontal="center" vertical="center" wrapText="1"/>
      <protection locked="0"/>
    </xf>
    <xf numFmtId="0" fontId="42" fillId="0" borderId="46" xfId="1" applyFont="1" applyBorder="1" applyAlignment="1" applyProtection="1">
      <alignment horizontal="center" vertical="center" wrapText="1"/>
      <protection locked="0"/>
    </xf>
    <xf numFmtId="0" fontId="42" fillId="0" borderId="47" xfId="1" applyFont="1" applyBorder="1" applyAlignment="1" applyProtection="1">
      <alignment horizontal="center" vertical="center" wrapText="1"/>
      <protection locked="0"/>
    </xf>
    <xf numFmtId="0" fontId="44" fillId="10" borderId="57" xfId="18" applyFont="1" applyFill="1" applyBorder="1" applyAlignment="1" applyProtection="1">
      <alignment horizontal="center"/>
      <protection locked="0"/>
    </xf>
    <xf numFmtId="0" fontId="44" fillId="10" borderId="0" xfId="18" applyFont="1" applyFill="1" applyBorder="1" applyAlignment="1" applyProtection="1">
      <alignment horizontal="center"/>
      <protection locked="0"/>
    </xf>
    <xf numFmtId="0" fontId="46" fillId="0" borderId="0" xfId="16" applyFont="1" applyAlignment="1" applyProtection="1">
      <alignment horizontal="center" vertical="center" wrapText="1"/>
      <protection locked="0"/>
    </xf>
    <xf numFmtId="0" fontId="4" fillId="0" borderId="23" xfId="1" applyFont="1" applyBorder="1" applyProtection="1">
      <alignment horizontal="center" vertical="center" wrapText="1"/>
      <protection locked="0"/>
    </xf>
    <xf numFmtId="0" fontId="4" fillId="0" borderId="49" xfId="1" applyFont="1" applyBorder="1" applyProtection="1">
      <alignment horizontal="center" vertical="center" wrapText="1"/>
      <protection locked="0"/>
    </xf>
    <xf numFmtId="0" fontId="42" fillId="0" borderId="44" xfId="1" applyFont="1" applyBorder="1" applyAlignment="1" applyProtection="1">
      <alignment horizontal="center" vertical="center" wrapText="1"/>
      <protection locked="0"/>
    </xf>
    <xf numFmtId="0" fontId="42" fillId="0" borderId="48" xfId="1" applyFont="1" applyBorder="1" applyAlignment="1" applyProtection="1">
      <alignment horizontal="center" vertical="center" wrapText="1"/>
      <protection locked="0"/>
    </xf>
    <xf numFmtId="4" fontId="18" fillId="0" borderId="0" xfId="0" applyNumberFormat="1" applyFont="1" applyAlignment="1" applyProtection="1">
      <alignment horizontal="left" vertical="top" wrapText="1"/>
    </xf>
    <xf numFmtId="0" fontId="18" fillId="0" borderId="38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 wrapText="1"/>
    </xf>
    <xf numFmtId="4" fontId="18" fillId="0" borderId="61" xfId="0" applyNumberFormat="1" applyFont="1" applyBorder="1" applyAlignment="1" applyProtection="1">
      <alignment horizontal="left" vertical="top"/>
    </xf>
    <xf numFmtId="4" fontId="18" fillId="0" borderId="0" xfId="0" applyNumberFormat="1" applyFont="1" applyAlignment="1" applyProtection="1">
      <alignment vertical="top" wrapText="1"/>
    </xf>
    <xf numFmtId="0" fontId="18" fillId="0" borderId="38" xfId="0" applyFont="1" applyBorder="1" applyAlignment="1" applyProtection="1">
      <alignment vertical="center" wrapText="1"/>
    </xf>
    <xf numFmtId="0" fontId="18" fillId="0" borderId="38" xfId="0" applyFont="1" applyBorder="1" applyAlignment="1" applyProtection="1">
      <alignment horizontal="left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49" fontId="18" fillId="0" borderId="38" xfId="0" applyNumberFormat="1" applyFont="1" applyBorder="1" applyAlignment="1" applyProtection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vertical="center"/>
    </xf>
    <xf numFmtId="0" fontId="2" fillId="0" borderId="38" xfId="0" applyNumberFormat="1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left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 wrapText="1"/>
    </xf>
  </cellXfs>
  <cellStyles count="19">
    <cellStyle name="0,0_x000d__x000a_NA_x000d__x000a_" xfId="13"/>
    <cellStyle name="Гиперссылка" xfId="18" builtinId="8"/>
    <cellStyle name="Заголовок" xfId="16"/>
    <cellStyle name="ЗаголовокСтолбца" xfId="1"/>
    <cellStyle name="Значение" xfId="17"/>
    <cellStyle name="Обычный" xfId="0" builtinId="0"/>
    <cellStyle name="Обычный 10" xfId="2"/>
    <cellStyle name="Обычный 10 7" xfId="3"/>
    <cellStyle name="Обычный 100" xfId="11"/>
    <cellStyle name="Обычный 15" xfId="10"/>
    <cellStyle name="Обычный 2" xfId="4"/>
    <cellStyle name="Обычный 2 2" xfId="5"/>
    <cellStyle name="Обычный 3" xfId="15"/>
    <cellStyle name="Обычный 4" xfId="12"/>
    <cellStyle name="Обычный 6" xfId="6"/>
    <cellStyle name="Процентный 2" xfId="7"/>
    <cellStyle name="Финансовый" xfId="9" builtinId="3"/>
    <cellStyle name="Финансовый 2" xfId="8"/>
    <cellStyle name="Формула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S3E5266\Department\write%20(192.168.200.103)\&#1084;&#1086;&#1085;&#1080;&#1090;&#1086;&#1088;&#1080;&#1085;&#1075;&#1080;(&#1088;&#1072;&#1073;&#1086;&#1095;&#1072;&#1103;)\2022\&#1052;&#1086;&#1085;&#1080;&#1090;&#1086;&#1088;&#1080;&#1085;&#1075;%20&#1057;&#1055;&#1041;\FORM15.2023\FORM15.2022.UN.FACT(v1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iabidenko\Downloads\&#1055;1.4,1.5_&#1041;&#1072;&#1083;&#1072;&#1085;&#1089;%20&#1069;&#1069;%20&#1085;&#1072;%202024%20(&#1092;&#1072;&#1082;&#1090;%202023)%20&#1089;%20&#1085;&#1086;&#1074;&#1099;&#1084;&#1080;%20&#1089;&#1077;&#1090;&#1103;&#1084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iabidenko\Downloads\&#1056;&#1072;&#1089;&#1095;&#1077;&#1090;%20&#1091;&#1089;&#1083;&#1086;&#1074;&#1085;&#1099;&#1093;%20&#1077;&#1076;&#1080;&#1085;&#1080;&#1094;%20&#1055;2.1,%20&#1055;2.2%20-%2031.1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энергии П.1.4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А. ПС-110"/>
      <sheetName val="8. ПС-35"/>
      <sheetName val="8A. ПС-35"/>
      <sheetName val="9А. ТП-10 кВ"/>
      <sheetName val="9. ТП-10 кВ"/>
      <sheetName val="3. ВЛ-10"/>
      <sheetName val="3А. ВЛ-10"/>
      <sheetName val="10. Р 2.1"/>
      <sheetName val="1А. ВЛ-110"/>
      <sheetName val="2. ВЛ-35"/>
      <sheetName val="5А. КЛ-10"/>
      <sheetName val="5. КЛ-10"/>
      <sheetName val="4. ВЛ-0,4"/>
      <sheetName val="4А. ВЛ-0,4"/>
      <sheetName val="6. КЛ-0,4"/>
      <sheetName val="6А. КЛ-0,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D93"/>
  <sheetViews>
    <sheetView tabSelected="1" view="pageBreakPreview" topLeftCell="A68" zoomScale="125" zoomScaleNormal="100" workbookViewId="0">
      <selection activeCell="CN76" sqref="CN76:DD76"/>
    </sheetView>
  </sheetViews>
  <sheetFormatPr defaultColWidth="0.85546875" defaultRowHeight="15" customHeight="1" x14ac:dyDescent="0.25"/>
  <cols>
    <col min="1" max="88" width="0.85546875" style="2"/>
    <col min="89" max="89" width="0.85546875" style="2" customWidth="1"/>
    <col min="90" max="90" width="0.85546875" style="2"/>
    <col min="91" max="91" width="4" style="2" customWidth="1"/>
    <col min="92" max="16384" width="0.85546875" style="2"/>
  </cols>
  <sheetData>
    <row r="1" spans="1:108" s="1" customFormat="1" ht="12" customHeight="1" x14ac:dyDescent="0.2">
      <c r="BO1" s="1" t="s">
        <v>95</v>
      </c>
    </row>
    <row r="2" spans="1:108" s="1" customFormat="1" ht="12" customHeight="1" x14ac:dyDescent="0.2">
      <c r="BO2" s="1" t="s">
        <v>29</v>
      </c>
    </row>
    <row r="3" spans="1:108" s="1" customFormat="1" ht="12" customHeight="1" x14ac:dyDescent="0.2">
      <c r="BO3" s="1" t="s">
        <v>30</v>
      </c>
    </row>
    <row r="4" spans="1:108" ht="21" customHeight="1" x14ac:dyDescent="0.25"/>
    <row r="5" spans="1:108" s="3" customFormat="1" ht="14.25" customHeight="1" x14ac:dyDescent="0.25">
      <c r="A5" s="605" t="s">
        <v>20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605"/>
      <c r="AQ5" s="605"/>
      <c r="AR5" s="605"/>
      <c r="AS5" s="605"/>
      <c r="AT5" s="605"/>
      <c r="AU5" s="605"/>
      <c r="AV5" s="605"/>
      <c r="AW5" s="605"/>
      <c r="AX5" s="605"/>
      <c r="AY5" s="605"/>
      <c r="AZ5" s="605"/>
      <c r="BA5" s="605"/>
      <c r="BB5" s="605"/>
      <c r="BC5" s="605"/>
      <c r="BD5" s="605"/>
      <c r="BE5" s="605"/>
      <c r="BF5" s="605"/>
      <c r="BG5" s="605"/>
      <c r="BH5" s="605"/>
      <c r="BI5" s="605"/>
      <c r="BJ5" s="605"/>
      <c r="BK5" s="605"/>
      <c r="BL5" s="605"/>
      <c r="BM5" s="605"/>
      <c r="BN5" s="605"/>
      <c r="BO5" s="605"/>
      <c r="BP5" s="605"/>
      <c r="BQ5" s="605"/>
      <c r="BR5" s="605"/>
      <c r="BS5" s="605"/>
      <c r="BT5" s="605"/>
      <c r="BU5" s="605"/>
      <c r="BV5" s="605"/>
      <c r="BW5" s="605"/>
      <c r="BX5" s="605"/>
      <c r="BY5" s="605"/>
      <c r="BZ5" s="605"/>
      <c r="CA5" s="605"/>
      <c r="CB5" s="605"/>
      <c r="CC5" s="605"/>
      <c r="CD5" s="605"/>
      <c r="CE5" s="605"/>
      <c r="CF5" s="605"/>
      <c r="CG5" s="605"/>
      <c r="CH5" s="605"/>
      <c r="CI5" s="605"/>
      <c r="CJ5" s="605"/>
      <c r="CK5" s="605"/>
      <c r="CL5" s="605"/>
      <c r="CM5" s="605"/>
      <c r="CN5" s="605"/>
      <c r="CO5" s="605"/>
      <c r="CP5" s="605"/>
      <c r="CQ5" s="605"/>
      <c r="CR5" s="605"/>
      <c r="CS5" s="605"/>
      <c r="CT5" s="605"/>
      <c r="CU5" s="605"/>
      <c r="CV5" s="605"/>
      <c r="CW5" s="605"/>
      <c r="CX5" s="605"/>
      <c r="CY5" s="605"/>
      <c r="CZ5" s="605"/>
      <c r="DA5" s="605"/>
      <c r="DB5" s="605"/>
      <c r="DC5" s="605"/>
      <c r="DD5" s="605"/>
    </row>
    <row r="6" spans="1:108" s="3" customFormat="1" ht="14.25" customHeight="1" x14ac:dyDescent="0.25">
      <c r="A6" s="605" t="s">
        <v>21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605"/>
      <c r="AX6" s="605"/>
      <c r="AY6" s="605"/>
      <c r="AZ6" s="605"/>
      <c r="BA6" s="605"/>
      <c r="BB6" s="605"/>
      <c r="BC6" s="605"/>
      <c r="BD6" s="605"/>
      <c r="BE6" s="605"/>
      <c r="BF6" s="605"/>
      <c r="BG6" s="605"/>
      <c r="BH6" s="605"/>
      <c r="BI6" s="605"/>
      <c r="BJ6" s="605"/>
      <c r="BK6" s="605"/>
      <c r="BL6" s="605"/>
      <c r="BM6" s="605"/>
      <c r="BN6" s="605"/>
      <c r="BO6" s="605"/>
      <c r="BP6" s="605"/>
      <c r="BQ6" s="605"/>
      <c r="BR6" s="605"/>
      <c r="BS6" s="605"/>
      <c r="BT6" s="605"/>
      <c r="BU6" s="605"/>
      <c r="BV6" s="605"/>
      <c r="BW6" s="605"/>
      <c r="BX6" s="605"/>
      <c r="BY6" s="605"/>
      <c r="BZ6" s="605"/>
      <c r="CA6" s="605"/>
      <c r="CB6" s="605"/>
      <c r="CC6" s="605"/>
      <c r="CD6" s="605"/>
      <c r="CE6" s="605"/>
      <c r="CF6" s="605"/>
      <c r="CG6" s="605"/>
      <c r="CH6" s="605"/>
      <c r="CI6" s="605"/>
      <c r="CJ6" s="605"/>
      <c r="CK6" s="605"/>
      <c r="CL6" s="605"/>
      <c r="CM6" s="605"/>
      <c r="CN6" s="605"/>
      <c r="CO6" s="605"/>
      <c r="CP6" s="605"/>
      <c r="CQ6" s="605"/>
      <c r="CR6" s="605"/>
      <c r="CS6" s="605"/>
      <c r="CT6" s="605"/>
      <c r="CU6" s="605"/>
      <c r="CV6" s="605"/>
      <c r="CW6" s="605"/>
      <c r="CX6" s="605"/>
      <c r="CY6" s="605"/>
      <c r="CZ6" s="605"/>
      <c r="DA6" s="605"/>
      <c r="DB6" s="605"/>
      <c r="DC6" s="605"/>
      <c r="DD6" s="605"/>
    </row>
    <row r="7" spans="1:108" s="3" customFormat="1" ht="14.25" customHeight="1" x14ac:dyDescent="0.25">
      <c r="A7" s="605" t="s">
        <v>96</v>
      </c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5"/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  <c r="BB7" s="605"/>
      <c r="BC7" s="605"/>
      <c r="BD7" s="605"/>
      <c r="BE7" s="605"/>
      <c r="BF7" s="605"/>
      <c r="BG7" s="605"/>
      <c r="BH7" s="605"/>
      <c r="BI7" s="605"/>
      <c r="BJ7" s="605"/>
      <c r="BK7" s="605"/>
      <c r="BL7" s="605"/>
      <c r="BM7" s="605"/>
      <c r="BN7" s="605"/>
      <c r="BO7" s="605"/>
      <c r="BP7" s="605"/>
      <c r="BQ7" s="605"/>
      <c r="BR7" s="605"/>
      <c r="BS7" s="605"/>
      <c r="BT7" s="605"/>
      <c r="BU7" s="605"/>
      <c r="BV7" s="605"/>
      <c r="BW7" s="605"/>
      <c r="BX7" s="605"/>
      <c r="BY7" s="605"/>
      <c r="BZ7" s="605"/>
      <c r="CA7" s="605"/>
      <c r="CB7" s="605"/>
      <c r="CC7" s="605"/>
      <c r="CD7" s="605"/>
      <c r="CE7" s="605"/>
      <c r="CF7" s="605"/>
      <c r="CG7" s="605"/>
      <c r="CH7" s="605"/>
      <c r="CI7" s="605"/>
      <c r="CJ7" s="605"/>
      <c r="CK7" s="605"/>
      <c r="CL7" s="605"/>
      <c r="CM7" s="605"/>
      <c r="CN7" s="605"/>
      <c r="CO7" s="605"/>
      <c r="CP7" s="605"/>
      <c r="CQ7" s="605"/>
      <c r="CR7" s="605"/>
      <c r="CS7" s="605"/>
      <c r="CT7" s="605"/>
      <c r="CU7" s="605"/>
      <c r="CV7" s="605"/>
      <c r="CW7" s="605"/>
      <c r="CX7" s="605"/>
      <c r="CY7" s="605"/>
      <c r="CZ7" s="605"/>
      <c r="DA7" s="605"/>
      <c r="DB7" s="605"/>
      <c r="DC7" s="605"/>
      <c r="DD7" s="605"/>
    </row>
    <row r="8" spans="1:108" s="3" customFormat="1" ht="14.25" customHeight="1" x14ac:dyDescent="0.25">
      <c r="A8" s="605" t="s">
        <v>118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5"/>
      <c r="AK8" s="605"/>
      <c r="AL8" s="605"/>
      <c r="AM8" s="605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05"/>
      <c r="BX8" s="605"/>
      <c r="BY8" s="605"/>
      <c r="BZ8" s="605"/>
      <c r="CA8" s="605"/>
      <c r="CB8" s="605"/>
      <c r="CC8" s="605"/>
      <c r="CD8" s="605"/>
      <c r="CE8" s="605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05"/>
      <c r="CQ8" s="605"/>
      <c r="CR8" s="605"/>
      <c r="CS8" s="605"/>
      <c r="CT8" s="605"/>
      <c r="CU8" s="605"/>
      <c r="CV8" s="605"/>
      <c r="CW8" s="605"/>
      <c r="CX8" s="605"/>
      <c r="CY8" s="605"/>
      <c r="CZ8" s="605"/>
      <c r="DA8" s="605"/>
      <c r="DB8" s="605"/>
      <c r="DC8" s="605"/>
      <c r="DD8" s="605"/>
    </row>
    <row r="9" spans="1:108" ht="21" customHeight="1" x14ac:dyDescent="0.25"/>
    <row r="10" spans="1:108" x14ac:dyDescent="0.25">
      <c r="C10" s="4" t="s">
        <v>31</v>
      </c>
      <c r="D10" s="4"/>
      <c r="AG10" s="616" t="s">
        <v>140</v>
      </c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6"/>
      <c r="BH10" s="616"/>
      <c r="BI10" s="616"/>
      <c r="BJ10" s="616"/>
      <c r="BK10" s="616"/>
      <c r="BL10" s="616"/>
      <c r="BM10" s="616"/>
      <c r="BN10" s="616"/>
      <c r="BO10" s="616"/>
      <c r="BP10" s="616"/>
      <c r="BQ10" s="616"/>
      <c r="BR10" s="616"/>
      <c r="BS10" s="616"/>
      <c r="BT10" s="616"/>
      <c r="BU10" s="616"/>
      <c r="BV10" s="616"/>
      <c r="BW10" s="616"/>
      <c r="BX10" s="616"/>
      <c r="BY10" s="616"/>
      <c r="BZ10" s="616"/>
      <c r="CA10" s="616"/>
      <c r="CB10" s="616"/>
      <c r="CC10" s="616"/>
      <c r="CD10" s="616"/>
      <c r="CE10" s="616"/>
      <c r="CF10" s="616"/>
      <c r="CG10" s="616"/>
      <c r="CH10" s="616"/>
      <c r="CI10" s="616"/>
    </row>
    <row r="11" spans="1:108" x14ac:dyDescent="0.25">
      <c r="C11" s="4" t="s">
        <v>32</v>
      </c>
      <c r="D11" s="4"/>
      <c r="J11" s="617" t="s">
        <v>142</v>
      </c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17"/>
      <c r="BB11" s="617"/>
      <c r="BC11" s="617"/>
      <c r="BD11" s="617"/>
      <c r="BE11" s="617"/>
      <c r="BF11" s="617"/>
      <c r="BG11" s="617"/>
      <c r="BH11" s="617"/>
      <c r="BI11" s="617"/>
      <c r="BJ11" s="617"/>
      <c r="BK11" s="617"/>
      <c r="BL11" s="617"/>
      <c r="BM11" s="617"/>
      <c r="BN11" s="617"/>
    </row>
    <row r="12" spans="1:108" x14ac:dyDescent="0.25">
      <c r="C12" s="4" t="s">
        <v>33</v>
      </c>
      <c r="D12" s="4"/>
      <c r="J12" s="618" t="s">
        <v>143</v>
      </c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618"/>
      <c r="AR12" s="618"/>
      <c r="AS12" s="618"/>
      <c r="AT12" s="618"/>
      <c r="AU12" s="618"/>
      <c r="AV12" s="618"/>
      <c r="AW12" s="618"/>
      <c r="AX12" s="618"/>
      <c r="AY12" s="618"/>
      <c r="AZ12" s="618"/>
      <c r="BA12" s="618"/>
      <c r="BB12" s="618"/>
      <c r="BC12" s="618"/>
      <c r="BD12" s="618"/>
      <c r="BE12" s="618"/>
      <c r="BF12" s="618"/>
      <c r="BG12" s="618"/>
      <c r="BH12" s="618"/>
      <c r="BI12" s="618"/>
      <c r="BJ12" s="618"/>
      <c r="BK12" s="618"/>
      <c r="BL12" s="618"/>
      <c r="BM12" s="618"/>
      <c r="BN12" s="618"/>
    </row>
    <row r="13" spans="1:108" x14ac:dyDescent="0.25">
      <c r="C13" s="4" t="s">
        <v>34</v>
      </c>
      <c r="D13" s="4"/>
      <c r="AQ13" s="626" t="s">
        <v>138</v>
      </c>
      <c r="AR13" s="626"/>
      <c r="AS13" s="626"/>
      <c r="AT13" s="626"/>
      <c r="AU13" s="626"/>
      <c r="AV13" s="626"/>
      <c r="AW13" s="626"/>
      <c r="AX13" s="626"/>
      <c r="AY13" s="627" t="s">
        <v>35</v>
      </c>
      <c r="AZ13" s="627"/>
      <c r="BA13" s="626" t="s">
        <v>139</v>
      </c>
      <c r="BB13" s="626"/>
      <c r="BC13" s="626"/>
      <c r="BD13" s="626"/>
      <c r="BE13" s="626"/>
      <c r="BF13" s="626"/>
      <c r="BG13" s="626"/>
      <c r="BH13" s="626"/>
      <c r="BI13" s="2" t="s">
        <v>36</v>
      </c>
    </row>
    <row r="15" spans="1:108" s="6" customFormat="1" ht="13.5" x14ac:dyDescent="0.2">
      <c r="A15" s="612" t="s">
        <v>28</v>
      </c>
      <c r="B15" s="607"/>
      <c r="C15" s="607"/>
      <c r="D15" s="607"/>
      <c r="E15" s="607"/>
      <c r="F15" s="607"/>
      <c r="G15" s="607"/>
      <c r="H15" s="607"/>
      <c r="I15" s="608"/>
      <c r="J15" s="606" t="s">
        <v>0</v>
      </c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7"/>
      <c r="AW15" s="607"/>
      <c r="AX15" s="607"/>
      <c r="AY15" s="607"/>
      <c r="AZ15" s="607"/>
      <c r="BA15" s="607"/>
      <c r="BB15" s="607"/>
      <c r="BC15" s="607"/>
      <c r="BD15" s="607"/>
      <c r="BE15" s="607"/>
      <c r="BF15" s="607"/>
      <c r="BG15" s="607"/>
      <c r="BH15" s="608"/>
      <c r="BI15" s="612" t="s">
        <v>37</v>
      </c>
      <c r="BJ15" s="607"/>
      <c r="BK15" s="607"/>
      <c r="BL15" s="607"/>
      <c r="BM15" s="607"/>
      <c r="BN15" s="607"/>
      <c r="BO15" s="607"/>
      <c r="BP15" s="607"/>
      <c r="BQ15" s="607"/>
      <c r="BR15" s="607"/>
      <c r="BS15" s="608"/>
      <c r="BT15" s="613" t="s">
        <v>1</v>
      </c>
      <c r="BU15" s="614"/>
      <c r="BV15" s="614"/>
      <c r="BW15" s="614"/>
      <c r="BX15" s="614"/>
      <c r="BY15" s="614"/>
      <c r="BZ15" s="614"/>
      <c r="CA15" s="614"/>
      <c r="CB15" s="614"/>
      <c r="CC15" s="614"/>
      <c r="CD15" s="614"/>
      <c r="CE15" s="614"/>
      <c r="CF15" s="614"/>
      <c r="CG15" s="614"/>
      <c r="CH15" s="614"/>
      <c r="CI15" s="614"/>
      <c r="CJ15" s="614"/>
      <c r="CK15" s="614"/>
      <c r="CL15" s="614"/>
      <c r="CM15" s="615"/>
      <c r="CN15" s="612" t="s">
        <v>4</v>
      </c>
      <c r="CO15" s="628"/>
      <c r="CP15" s="628"/>
      <c r="CQ15" s="628"/>
      <c r="CR15" s="628"/>
      <c r="CS15" s="628"/>
      <c r="CT15" s="628"/>
      <c r="CU15" s="628"/>
      <c r="CV15" s="628"/>
      <c r="CW15" s="628"/>
      <c r="CX15" s="628"/>
      <c r="CY15" s="628"/>
      <c r="CZ15" s="628"/>
      <c r="DA15" s="628"/>
      <c r="DB15" s="628"/>
      <c r="DC15" s="628"/>
      <c r="DD15" s="629"/>
    </row>
    <row r="16" spans="1:108" s="6" customFormat="1" ht="13.5" x14ac:dyDescent="0.2">
      <c r="A16" s="609"/>
      <c r="B16" s="610"/>
      <c r="C16" s="610"/>
      <c r="D16" s="610"/>
      <c r="E16" s="610"/>
      <c r="F16" s="610"/>
      <c r="G16" s="610"/>
      <c r="H16" s="610"/>
      <c r="I16" s="611"/>
      <c r="J16" s="609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1"/>
      <c r="BI16" s="609"/>
      <c r="BJ16" s="610"/>
      <c r="BK16" s="610"/>
      <c r="BL16" s="610"/>
      <c r="BM16" s="610"/>
      <c r="BN16" s="610"/>
      <c r="BO16" s="610"/>
      <c r="BP16" s="610"/>
      <c r="BQ16" s="610"/>
      <c r="BR16" s="610"/>
      <c r="BS16" s="611"/>
      <c r="BT16" s="613" t="s">
        <v>2</v>
      </c>
      <c r="BU16" s="614"/>
      <c r="BV16" s="614"/>
      <c r="BW16" s="614"/>
      <c r="BX16" s="614"/>
      <c r="BY16" s="614"/>
      <c r="BZ16" s="614"/>
      <c r="CA16" s="614"/>
      <c r="CB16" s="614"/>
      <c r="CC16" s="615"/>
      <c r="CD16" s="613" t="s">
        <v>3</v>
      </c>
      <c r="CE16" s="614"/>
      <c r="CF16" s="614"/>
      <c r="CG16" s="614"/>
      <c r="CH16" s="614"/>
      <c r="CI16" s="614"/>
      <c r="CJ16" s="614"/>
      <c r="CK16" s="614"/>
      <c r="CL16" s="614"/>
      <c r="CM16" s="615"/>
      <c r="CN16" s="630"/>
      <c r="CO16" s="631"/>
      <c r="CP16" s="631"/>
      <c r="CQ16" s="631"/>
      <c r="CR16" s="631"/>
      <c r="CS16" s="631"/>
      <c r="CT16" s="631"/>
      <c r="CU16" s="631"/>
      <c r="CV16" s="631"/>
      <c r="CW16" s="631"/>
      <c r="CX16" s="631"/>
      <c r="CY16" s="631"/>
      <c r="CZ16" s="631"/>
      <c r="DA16" s="631"/>
      <c r="DB16" s="631"/>
      <c r="DC16" s="631"/>
      <c r="DD16" s="632"/>
    </row>
    <row r="17" spans="1:108" s="6" customFormat="1" ht="15" customHeight="1" x14ac:dyDescent="0.2">
      <c r="A17" s="619" t="s">
        <v>5</v>
      </c>
      <c r="B17" s="620"/>
      <c r="C17" s="620"/>
      <c r="D17" s="620"/>
      <c r="E17" s="620"/>
      <c r="F17" s="620"/>
      <c r="G17" s="620"/>
      <c r="H17" s="620"/>
      <c r="I17" s="621"/>
      <c r="J17" s="5"/>
      <c r="K17" s="622" t="s">
        <v>38</v>
      </c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622"/>
      <c r="AI17" s="622"/>
      <c r="AJ17" s="622"/>
      <c r="AK17" s="622"/>
      <c r="AL17" s="622"/>
      <c r="AM17" s="622"/>
      <c r="AN17" s="622"/>
      <c r="AO17" s="622"/>
      <c r="AP17" s="622"/>
      <c r="AQ17" s="622"/>
      <c r="AR17" s="622"/>
      <c r="AS17" s="622"/>
      <c r="AT17" s="622"/>
      <c r="AU17" s="622"/>
      <c r="AV17" s="622"/>
      <c r="AW17" s="622"/>
      <c r="AX17" s="622"/>
      <c r="AY17" s="622"/>
      <c r="AZ17" s="622"/>
      <c r="BA17" s="622"/>
      <c r="BB17" s="622"/>
      <c r="BC17" s="622"/>
      <c r="BD17" s="622"/>
      <c r="BE17" s="622"/>
      <c r="BF17" s="622"/>
      <c r="BG17" s="622"/>
      <c r="BH17" s="7"/>
      <c r="BI17" s="613" t="s">
        <v>39</v>
      </c>
      <c r="BJ17" s="614"/>
      <c r="BK17" s="614"/>
      <c r="BL17" s="614"/>
      <c r="BM17" s="614"/>
      <c r="BN17" s="614"/>
      <c r="BO17" s="614"/>
      <c r="BP17" s="614"/>
      <c r="BQ17" s="614"/>
      <c r="BR17" s="614"/>
      <c r="BS17" s="615"/>
      <c r="BT17" s="613" t="s">
        <v>39</v>
      </c>
      <c r="BU17" s="614"/>
      <c r="BV17" s="614"/>
      <c r="BW17" s="614"/>
      <c r="BX17" s="614"/>
      <c r="BY17" s="614"/>
      <c r="BZ17" s="614"/>
      <c r="CA17" s="614"/>
      <c r="CB17" s="614"/>
      <c r="CC17" s="615"/>
      <c r="CD17" s="613" t="s">
        <v>39</v>
      </c>
      <c r="CE17" s="614"/>
      <c r="CF17" s="614"/>
      <c r="CG17" s="614"/>
      <c r="CH17" s="614"/>
      <c r="CI17" s="614"/>
      <c r="CJ17" s="614"/>
      <c r="CK17" s="614"/>
      <c r="CL17" s="614"/>
      <c r="CM17" s="615"/>
      <c r="CN17" s="623" t="s">
        <v>39</v>
      </c>
      <c r="CO17" s="624"/>
      <c r="CP17" s="624"/>
      <c r="CQ17" s="624"/>
      <c r="CR17" s="624"/>
      <c r="CS17" s="624"/>
      <c r="CT17" s="624"/>
      <c r="CU17" s="624"/>
      <c r="CV17" s="624"/>
      <c r="CW17" s="624"/>
      <c r="CX17" s="624"/>
      <c r="CY17" s="624"/>
      <c r="CZ17" s="624"/>
      <c r="DA17" s="624"/>
      <c r="DB17" s="624"/>
      <c r="DC17" s="624"/>
      <c r="DD17" s="625"/>
    </row>
    <row r="18" spans="1:108" s="6" customFormat="1" ht="30" customHeight="1" x14ac:dyDescent="0.2">
      <c r="A18" s="619" t="s">
        <v>7</v>
      </c>
      <c r="B18" s="620"/>
      <c r="C18" s="620"/>
      <c r="D18" s="620"/>
      <c r="E18" s="620"/>
      <c r="F18" s="620"/>
      <c r="G18" s="620"/>
      <c r="H18" s="620"/>
      <c r="I18" s="621"/>
      <c r="J18" s="5"/>
      <c r="K18" s="622" t="s">
        <v>97</v>
      </c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7"/>
      <c r="BI18" s="613" t="s">
        <v>6</v>
      </c>
      <c r="BJ18" s="614"/>
      <c r="BK18" s="614"/>
      <c r="BL18" s="614"/>
      <c r="BM18" s="614"/>
      <c r="BN18" s="614"/>
      <c r="BO18" s="614"/>
      <c r="BP18" s="614"/>
      <c r="BQ18" s="614"/>
      <c r="BR18" s="614"/>
      <c r="BS18" s="615"/>
      <c r="BT18" s="633">
        <v>70140.89</v>
      </c>
      <c r="BU18" s="634"/>
      <c r="BV18" s="634"/>
      <c r="BW18" s="634"/>
      <c r="BX18" s="634"/>
      <c r="BY18" s="634"/>
      <c r="BZ18" s="634"/>
      <c r="CA18" s="634"/>
      <c r="CB18" s="634"/>
      <c r="CC18" s="635"/>
      <c r="CD18" s="633">
        <v>76982.225304172767</v>
      </c>
      <c r="CE18" s="634"/>
      <c r="CF18" s="634"/>
      <c r="CG18" s="634"/>
      <c r="CH18" s="634"/>
      <c r="CI18" s="634"/>
      <c r="CJ18" s="634"/>
      <c r="CK18" s="634"/>
      <c r="CL18" s="634"/>
      <c r="CM18" s="635"/>
      <c r="CN18" s="636"/>
      <c r="CO18" s="637"/>
      <c r="CP18" s="637"/>
      <c r="CQ18" s="637"/>
      <c r="CR18" s="637"/>
      <c r="CS18" s="637"/>
      <c r="CT18" s="637"/>
      <c r="CU18" s="637"/>
      <c r="CV18" s="637"/>
      <c r="CW18" s="637"/>
      <c r="CX18" s="637"/>
      <c r="CY18" s="637"/>
      <c r="CZ18" s="637"/>
      <c r="DA18" s="637"/>
      <c r="DB18" s="637"/>
      <c r="DC18" s="637"/>
      <c r="DD18" s="638"/>
    </row>
    <row r="19" spans="1:108" s="6" customFormat="1" ht="30" customHeight="1" x14ac:dyDescent="0.2">
      <c r="A19" s="619" t="s">
        <v>8</v>
      </c>
      <c r="B19" s="620"/>
      <c r="C19" s="620"/>
      <c r="D19" s="620"/>
      <c r="E19" s="620"/>
      <c r="F19" s="620"/>
      <c r="G19" s="620"/>
      <c r="H19" s="620"/>
      <c r="I19" s="621"/>
      <c r="J19" s="5"/>
      <c r="K19" s="622" t="s">
        <v>98</v>
      </c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  <c r="AV19" s="622"/>
      <c r="AW19" s="622"/>
      <c r="AX19" s="622"/>
      <c r="AY19" s="622"/>
      <c r="AZ19" s="622"/>
      <c r="BA19" s="622"/>
      <c r="BB19" s="622"/>
      <c r="BC19" s="622"/>
      <c r="BD19" s="622"/>
      <c r="BE19" s="622"/>
      <c r="BF19" s="622"/>
      <c r="BG19" s="622"/>
      <c r="BH19" s="7"/>
      <c r="BI19" s="613" t="s">
        <v>6</v>
      </c>
      <c r="BJ19" s="614"/>
      <c r="BK19" s="614"/>
      <c r="BL19" s="614"/>
      <c r="BM19" s="614"/>
      <c r="BN19" s="614"/>
      <c r="BO19" s="614"/>
      <c r="BP19" s="614"/>
      <c r="BQ19" s="614"/>
      <c r="BR19" s="614"/>
      <c r="BS19" s="615"/>
      <c r="BT19" s="633">
        <v>46063.96</v>
      </c>
      <c r="BU19" s="634"/>
      <c r="BV19" s="634"/>
      <c r="BW19" s="634"/>
      <c r="BX19" s="634"/>
      <c r="BY19" s="634"/>
      <c r="BZ19" s="634"/>
      <c r="CA19" s="634"/>
      <c r="CB19" s="634"/>
      <c r="CC19" s="635"/>
      <c r="CD19" s="633">
        <v>46061.043986467135</v>
      </c>
      <c r="CE19" s="634"/>
      <c r="CF19" s="634"/>
      <c r="CG19" s="634"/>
      <c r="CH19" s="634"/>
      <c r="CI19" s="634"/>
      <c r="CJ19" s="634"/>
      <c r="CK19" s="634"/>
      <c r="CL19" s="634"/>
      <c r="CM19" s="635"/>
      <c r="CN19" s="639"/>
      <c r="CO19" s="637"/>
      <c r="CP19" s="637"/>
      <c r="CQ19" s="637"/>
      <c r="CR19" s="637"/>
      <c r="CS19" s="637"/>
      <c r="CT19" s="637"/>
      <c r="CU19" s="637"/>
      <c r="CV19" s="637"/>
      <c r="CW19" s="637"/>
      <c r="CX19" s="637"/>
      <c r="CY19" s="637"/>
      <c r="CZ19" s="637"/>
      <c r="DA19" s="637"/>
      <c r="DB19" s="637"/>
      <c r="DC19" s="637"/>
      <c r="DD19" s="638"/>
    </row>
    <row r="20" spans="1:108" s="6" customFormat="1" ht="15" customHeight="1" x14ac:dyDescent="0.2">
      <c r="A20" s="619" t="s">
        <v>9</v>
      </c>
      <c r="B20" s="620"/>
      <c r="C20" s="620"/>
      <c r="D20" s="620"/>
      <c r="E20" s="620"/>
      <c r="F20" s="620"/>
      <c r="G20" s="620"/>
      <c r="H20" s="620"/>
      <c r="I20" s="621"/>
      <c r="J20" s="5"/>
      <c r="K20" s="622" t="s">
        <v>10</v>
      </c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2"/>
      <c r="AH20" s="622"/>
      <c r="AI20" s="622"/>
      <c r="AJ20" s="622"/>
      <c r="AK20" s="622"/>
      <c r="AL20" s="622"/>
      <c r="AM20" s="622"/>
      <c r="AN20" s="622"/>
      <c r="AO20" s="622"/>
      <c r="AP20" s="622"/>
      <c r="AQ20" s="622"/>
      <c r="AR20" s="622"/>
      <c r="AS20" s="622"/>
      <c r="AT20" s="622"/>
      <c r="AU20" s="622"/>
      <c r="AV20" s="622"/>
      <c r="AW20" s="622"/>
      <c r="AX20" s="622"/>
      <c r="AY20" s="622"/>
      <c r="AZ20" s="622"/>
      <c r="BA20" s="622"/>
      <c r="BB20" s="622"/>
      <c r="BC20" s="622"/>
      <c r="BD20" s="622"/>
      <c r="BE20" s="622"/>
      <c r="BF20" s="622"/>
      <c r="BG20" s="622"/>
      <c r="BH20" s="7"/>
      <c r="BI20" s="613" t="s">
        <v>6</v>
      </c>
      <c r="BJ20" s="614"/>
      <c r="BK20" s="614"/>
      <c r="BL20" s="614"/>
      <c r="BM20" s="614"/>
      <c r="BN20" s="614"/>
      <c r="BO20" s="614"/>
      <c r="BP20" s="614"/>
      <c r="BQ20" s="614"/>
      <c r="BR20" s="614"/>
      <c r="BS20" s="615"/>
      <c r="BT20" s="633">
        <v>1055.03</v>
      </c>
      <c r="BU20" s="634"/>
      <c r="BV20" s="634"/>
      <c r="BW20" s="634"/>
      <c r="BX20" s="634"/>
      <c r="BY20" s="634"/>
      <c r="BZ20" s="634"/>
      <c r="CA20" s="634"/>
      <c r="CB20" s="634"/>
      <c r="CC20" s="635"/>
      <c r="CD20" s="633">
        <v>5362.0811293360193</v>
      </c>
      <c r="CE20" s="634"/>
      <c r="CF20" s="634"/>
      <c r="CG20" s="634"/>
      <c r="CH20" s="634"/>
      <c r="CI20" s="634"/>
      <c r="CJ20" s="634"/>
      <c r="CK20" s="634"/>
      <c r="CL20" s="634"/>
      <c r="CM20" s="635"/>
      <c r="CN20" s="639"/>
      <c r="CO20" s="637"/>
      <c r="CP20" s="637"/>
      <c r="CQ20" s="637"/>
      <c r="CR20" s="637"/>
      <c r="CS20" s="637"/>
      <c r="CT20" s="637"/>
      <c r="CU20" s="637"/>
      <c r="CV20" s="637"/>
      <c r="CW20" s="637"/>
      <c r="CX20" s="637"/>
      <c r="CY20" s="637"/>
      <c r="CZ20" s="637"/>
      <c r="DA20" s="637"/>
      <c r="DB20" s="637"/>
      <c r="DC20" s="637"/>
      <c r="DD20" s="638"/>
    </row>
    <row r="21" spans="1:108" s="6" customFormat="1" ht="30" customHeight="1" x14ac:dyDescent="0.2">
      <c r="A21" s="619" t="s">
        <v>12</v>
      </c>
      <c r="B21" s="620"/>
      <c r="C21" s="620"/>
      <c r="D21" s="620"/>
      <c r="E21" s="620"/>
      <c r="F21" s="620"/>
      <c r="G21" s="620"/>
      <c r="H21" s="620"/>
      <c r="I21" s="621"/>
      <c r="J21" s="5"/>
      <c r="K21" s="622" t="s">
        <v>119</v>
      </c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  <c r="AB21" s="622"/>
      <c r="AC21" s="622"/>
      <c r="AD21" s="622"/>
      <c r="AE21" s="622"/>
      <c r="AF21" s="622"/>
      <c r="AG21" s="622"/>
      <c r="AH21" s="622"/>
      <c r="AI21" s="622"/>
      <c r="AJ21" s="622"/>
      <c r="AK21" s="622"/>
      <c r="AL21" s="622"/>
      <c r="AM21" s="622"/>
      <c r="AN21" s="622"/>
      <c r="AO21" s="622"/>
      <c r="AP21" s="622"/>
      <c r="AQ21" s="622"/>
      <c r="AR21" s="622"/>
      <c r="AS21" s="622"/>
      <c r="AT21" s="622"/>
      <c r="AU21" s="622"/>
      <c r="AV21" s="622"/>
      <c r="AW21" s="622"/>
      <c r="AX21" s="622"/>
      <c r="AY21" s="622"/>
      <c r="AZ21" s="622"/>
      <c r="BA21" s="622"/>
      <c r="BB21" s="622"/>
      <c r="BC21" s="622"/>
      <c r="BD21" s="622"/>
      <c r="BE21" s="622"/>
      <c r="BF21" s="622"/>
      <c r="BG21" s="622"/>
      <c r="BH21" s="7"/>
      <c r="BI21" s="613" t="s">
        <v>6</v>
      </c>
      <c r="BJ21" s="614"/>
      <c r="BK21" s="614"/>
      <c r="BL21" s="614"/>
      <c r="BM21" s="614"/>
      <c r="BN21" s="614"/>
      <c r="BO21" s="614"/>
      <c r="BP21" s="614"/>
      <c r="BQ21" s="614"/>
      <c r="BR21" s="614"/>
      <c r="BS21" s="615"/>
      <c r="BT21" s="613" t="s">
        <v>35</v>
      </c>
      <c r="BU21" s="614"/>
      <c r="BV21" s="614"/>
      <c r="BW21" s="614"/>
      <c r="BX21" s="614"/>
      <c r="BY21" s="614"/>
      <c r="BZ21" s="614"/>
      <c r="CA21" s="614"/>
      <c r="CB21" s="614"/>
      <c r="CC21" s="615"/>
      <c r="CD21" s="633">
        <v>1637.2643993360196</v>
      </c>
      <c r="CE21" s="634"/>
      <c r="CF21" s="634"/>
      <c r="CG21" s="634"/>
      <c r="CH21" s="634"/>
      <c r="CI21" s="634"/>
      <c r="CJ21" s="634"/>
      <c r="CK21" s="634"/>
      <c r="CL21" s="634"/>
      <c r="CM21" s="635"/>
      <c r="CN21" s="639"/>
      <c r="CO21" s="637"/>
      <c r="CP21" s="637"/>
      <c r="CQ21" s="637"/>
      <c r="CR21" s="637"/>
      <c r="CS21" s="637"/>
      <c r="CT21" s="637"/>
      <c r="CU21" s="637"/>
      <c r="CV21" s="637"/>
      <c r="CW21" s="637"/>
      <c r="CX21" s="637"/>
      <c r="CY21" s="637"/>
      <c r="CZ21" s="637"/>
      <c r="DA21" s="637"/>
      <c r="DB21" s="637"/>
      <c r="DC21" s="637"/>
      <c r="DD21" s="638"/>
    </row>
    <row r="22" spans="1:108" s="6" customFormat="1" ht="15" customHeight="1" x14ac:dyDescent="0.2">
      <c r="A22" s="619" t="s">
        <v>14</v>
      </c>
      <c r="B22" s="620"/>
      <c r="C22" s="620"/>
      <c r="D22" s="620"/>
      <c r="E22" s="620"/>
      <c r="F22" s="620"/>
      <c r="G22" s="620"/>
      <c r="H22" s="620"/>
      <c r="I22" s="621"/>
      <c r="J22" s="5"/>
      <c r="K22" s="622" t="s">
        <v>99</v>
      </c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2"/>
      <c r="AZ22" s="622"/>
      <c r="BA22" s="622"/>
      <c r="BB22" s="622"/>
      <c r="BC22" s="622"/>
      <c r="BD22" s="622"/>
      <c r="BE22" s="622"/>
      <c r="BF22" s="622"/>
      <c r="BG22" s="622"/>
      <c r="BH22" s="7"/>
      <c r="BI22" s="613" t="s">
        <v>6</v>
      </c>
      <c r="BJ22" s="614"/>
      <c r="BK22" s="614"/>
      <c r="BL22" s="614"/>
      <c r="BM22" s="614"/>
      <c r="BN22" s="614"/>
      <c r="BO22" s="614"/>
      <c r="BP22" s="614"/>
      <c r="BQ22" s="614"/>
      <c r="BR22" s="614"/>
      <c r="BS22" s="615"/>
      <c r="BT22" s="613" t="s">
        <v>35</v>
      </c>
      <c r="BU22" s="614"/>
      <c r="BV22" s="614"/>
      <c r="BW22" s="614"/>
      <c r="BX22" s="614"/>
      <c r="BY22" s="614"/>
      <c r="BZ22" s="614"/>
      <c r="CA22" s="614"/>
      <c r="CB22" s="614"/>
      <c r="CC22" s="615"/>
      <c r="CD22" s="633">
        <v>1988.5958500000002</v>
      </c>
      <c r="CE22" s="634"/>
      <c r="CF22" s="634"/>
      <c r="CG22" s="634"/>
      <c r="CH22" s="634"/>
      <c r="CI22" s="634"/>
      <c r="CJ22" s="634"/>
      <c r="CK22" s="634"/>
      <c r="CL22" s="634"/>
      <c r="CM22" s="635"/>
      <c r="CN22" s="639"/>
      <c r="CO22" s="637"/>
      <c r="CP22" s="637"/>
      <c r="CQ22" s="637"/>
      <c r="CR22" s="637"/>
      <c r="CS22" s="637"/>
      <c r="CT22" s="637"/>
      <c r="CU22" s="637"/>
      <c r="CV22" s="637"/>
      <c r="CW22" s="637"/>
      <c r="CX22" s="637"/>
      <c r="CY22" s="637"/>
      <c r="CZ22" s="637"/>
      <c r="DA22" s="637"/>
      <c r="DB22" s="637"/>
      <c r="DC22" s="637"/>
      <c r="DD22" s="638"/>
    </row>
    <row r="23" spans="1:108" s="6" customFormat="1" ht="58.5" customHeight="1" x14ac:dyDescent="0.2">
      <c r="A23" s="619" t="s">
        <v>40</v>
      </c>
      <c r="B23" s="620"/>
      <c r="C23" s="620"/>
      <c r="D23" s="620"/>
      <c r="E23" s="620"/>
      <c r="F23" s="620"/>
      <c r="G23" s="620"/>
      <c r="H23" s="620"/>
      <c r="I23" s="621"/>
      <c r="J23" s="5"/>
      <c r="K23" s="622" t="s">
        <v>41</v>
      </c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  <c r="X23" s="622"/>
      <c r="Y23" s="622"/>
      <c r="Z23" s="622"/>
      <c r="AA23" s="622"/>
      <c r="AB23" s="622"/>
      <c r="AC23" s="622"/>
      <c r="AD23" s="622"/>
      <c r="AE23" s="622"/>
      <c r="AF23" s="622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2"/>
      <c r="AV23" s="622"/>
      <c r="AW23" s="622"/>
      <c r="AX23" s="622"/>
      <c r="AY23" s="622"/>
      <c r="AZ23" s="622"/>
      <c r="BA23" s="622"/>
      <c r="BB23" s="622"/>
      <c r="BC23" s="622"/>
      <c r="BD23" s="622"/>
      <c r="BE23" s="622"/>
      <c r="BF23" s="622"/>
      <c r="BG23" s="622"/>
      <c r="BH23" s="7"/>
      <c r="BI23" s="613" t="s">
        <v>6</v>
      </c>
      <c r="BJ23" s="614"/>
      <c r="BK23" s="614"/>
      <c r="BL23" s="614"/>
      <c r="BM23" s="614"/>
      <c r="BN23" s="614"/>
      <c r="BO23" s="614"/>
      <c r="BP23" s="614"/>
      <c r="BQ23" s="614"/>
      <c r="BR23" s="614"/>
      <c r="BS23" s="615"/>
      <c r="BT23" s="613" t="s">
        <v>35</v>
      </c>
      <c r="BU23" s="614"/>
      <c r="BV23" s="614"/>
      <c r="BW23" s="614"/>
      <c r="BX23" s="614"/>
      <c r="BY23" s="614"/>
      <c r="BZ23" s="614"/>
      <c r="CA23" s="614"/>
      <c r="CB23" s="614"/>
      <c r="CC23" s="615"/>
      <c r="CD23" s="633">
        <v>1736.2208799999999</v>
      </c>
      <c r="CE23" s="634"/>
      <c r="CF23" s="634"/>
      <c r="CG23" s="634"/>
      <c r="CH23" s="634"/>
      <c r="CI23" s="634"/>
      <c r="CJ23" s="634"/>
      <c r="CK23" s="634"/>
      <c r="CL23" s="634"/>
      <c r="CM23" s="635"/>
      <c r="CN23" s="639"/>
      <c r="CO23" s="637"/>
      <c r="CP23" s="637"/>
      <c r="CQ23" s="637"/>
      <c r="CR23" s="637"/>
      <c r="CS23" s="637"/>
      <c r="CT23" s="637"/>
      <c r="CU23" s="637"/>
      <c r="CV23" s="637"/>
      <c r="CW23" s="637"/>
      <c r="CX23" s="637"/>
      <c r="CY23" s="637"/>
      <c r="CZ23" s="637"/>
      <c r="DA23" s="637"/>
      <c r="DB23" s="637"/>
      <c r="DC23" s="637"/>
      <c r="DD23" s="638"/>
    </row>
    <row r="24" spans="1:108" s="6" customFormat="1" ht="15" customHeight="1" x14ac:dyDescent="0.2">
      <c r="A24" s="619" t="s">
        <v>42</v>
      </c>
      <c r="B24" s="620"/>
      <c r="C24" s="620"/>
      <c r="D24" s="620"/>
      <c r="E24" s="620"/>
      <c r="F24" s="620"/>
      <c r="G24" s="620"/>
      <c r="H24" s="620"/>
      <c r="I24" s="621"/>
      <c r="J24" s="5"/>
      <c r="K24" s="622" t="s">
        <v>13</v>
      </c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  <c r="AJ24" s="622"/>
      <c r="AK24" s="622"/>
      <c r="AL24" s="622"/>
      <c r="AM24" s="622"/>
      <c r="AN24" s="622"/>
      <c r="AO24" s="622"/>
      <c r="AP24" s="622"/>
      <c r="AQ24" s="622"/>
      <c r="AR24" s="622"/>
      <c r="AS24" s="622"/>
      <c r="AT24" s="622"/>
      <c r="AU24" s="622"/>
      <c r="AV24" s="622"/>
      <c r="AW24" s="622"/>
      <c r="AX24" s="622"/>
      <c r="AY24" s="622"/>
      <c r="AZ24" s="622"/>
      <c r="BA24" s="622"/>
      <c r="BB24" s="622"/>
      <c r="BC24" s="622"/>
      <c r="BD24" s="622"/>
      <c r="BE24" s="622"/>
      <c r="BF24" s="622"/>
      <c r="BG24" s="622"/>
      <c r="BH24" s="7"/>
      <c r="BI24" s="613" t="s">
        <v>6</v>
      </c>
      <c r="BJ24" s="614"/>
      <c r="BK24" s="614"/>
      <c r="BL24" s="614"/>
      <c r="BM24" s="614"/>
      <c r="BN24" s="614"/>
      <c r="BO24" s="614"/>
      <c r="BP24" s="614"/>
      <c r="BQ24" s="614"/>
      <c r="BR24" s="614"/>
      <c r="BS24" s="615"/>
      <c r="BT24" s="613" t="s">
        <v>35</v>
      </c>
      <c r="BU24" s="614"/>
      <c r="BV24" s="614"/>
      <c r="BW24" s="614"/>
      <c r="BX24" s="614"/>
      <c r="BY24" s="614"/>
      <c r="BZ24" s="614"/>
      <c r="CA24" s="614"/>
      <c r="CB24" s="614"/>
      <c r="CC24" s="615"/>
      <c r="CD24" s="633">
        <v>707.13797</v>
      </c>
      <c r="CE24" s="634"/>
      <c r="CF24" s="634"/>
      <c r="CG24" s="634"/>
      <c r="CH24" s="634"/>
      <c r="CI24" s="634"/>
      <c r="CJ24" s="634"/>
      <c r="CK24" s="634"/>
      <c r="CL24" s="634"/>
      <c r="CM24" s="635"/>
      <c r="CN24" s="639"/>
      <c r="CO24" s="637"/>
      <c r="CP24" s="637"/>
      <c r="CQ24" s="637"/>
      <c r="CR24" s="637"/>
      <c r="CS24" s="637"/>
      <c r="CT24" s="637"/>
      <c r="CU24" s="637"/>
      <c r="CV24" s="637"/>
      <c r="CW24" s="637"/>
      <c r="CX24" s="637"/>
      <c r="CY24" s="637"/>
      <c r="CZ24" s="637"/>
      <c r="DA24" s="637"/>
      <c r="DB24" s="637"/>
      <c r="DC24" s="637"/>
      <c r="DD24" s="638"/>
    </row>
    <row r="25" spans="1:108" s="6" customFormat="1" ht="15" customHeight="1" x14ac:dyDescent="0.2">
      <c r="A25" s="619" t="s">
        <v>11</v>
      </c>
      <c r="B25" s="620"/>
      <c r="C25" s="620"/>
      <c r="D25" s="620"/>
      <c r="E25" s="620"/>
      <c r="F25" s="620"/>
      <c r="G25" s="620"/>
      <c r="H25" s="620"/>
      <c r="I25" s="621"/>
      <c r="J25" s="5"/>
      <c r="K25" s="622" t="s">
        <v>22</v>
      </c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622"/>
      <c r="AI25" s="622"/>
      <c r="AJ25" s="622"/>
      <c r="AK25" s="622"/>
      <c r="AL25" s="622"/>
      <c r="AM25" s="622"/>
      <c r="AN25" s="622"/>
      <c r="AO25" s="622"/>
      <c r="AP25" s="622"/>
      <c r="AQ25" s="622"/>
      <c r="AR25" s="622"/>
      <c r="AS25" s="622"/>
      <c r="AT25" s="622"/>
      <c r="AU25" s="622"/>
      <c r="AV25" s="622"/>
      <c r="AW25" s="622"/>
      <c r="AX25" s="622"/>
      <c r="AY25" s="622"/>
      <c r="AZ25" s="622"/>
      <c r="BA25" s="622"/>
      <c r="BB25" s="622"/>
      <c r="BC25" s="622"/>
      <c r="BD25" s="622"/>
      <c r="BE25" s="622"/>
      <c r="BF25" s="622"/>
      <c r="BG25" s="622"/>
      <c r="BH25" s="7"/>
      <c r="BI25" s="613" t="s">
        <v>6</v>
      </c>
      <c r="BJ25" s="614"/>
      <c r="BK25" s="614"/>
      <c r="BL25" s="614"/>
      <c r="BM25" s="614"/>
      <c r="BN25" s="614"/>
      <c r="BO25" s="614"/>
      <c r="BP25" s="614"/>
      <c r="BQ25" s="614"/>
      <c r="BR25" s="614"/>
      <c r="BS25" s="615"/>
      <c r="BT25" s="633">
        <v>34996.480000000003</v>
      </c>
      <c r="BU25" s="634"/>
      <c r="BV25" s="634"/>
      <c r="BW25" s="634"/>
      <c r="BX25" s="634"/>
      <c r="BY25" s="634"/>
      <c r="BZ25" s="634"/>
      <c r="CA25" s="634"/>
      <c r="CB25" s="634"/>
      <c r="CC25" s="635"/>
      <c r="CD25" s="633">
        <v>35061.438198078278</v>
      </c>
      <c r="CE25" s="634"/>
      <c r="CF25" s="634"/>
      <c r="CG25" s="634"/>
      <c r="CH25" s="634"/>
      <c r="CI25" s="634"/>
      <c r="CJ25" s="634"/>
      <c r="CK25" s="634"/>
      <c r="CL25" s="634"/>
      <c r="CM25" s="635"/>
      <c r="CN25" s="639"/>
      <c r="CO25" s="637"/>
      <c r="CP25" s="637"/>
      <c r="CQ25" s="637"/>
      <c r="CR25" s="637"/>
      <c r="CS25" s="637"/>
      <c r="CT25" s="637"/>
      <c r="CU25" s="637"/>
      <c r="CV25" s="637"/>
      <c r="CW25" s="637"/>
      <c r="CX25" s="637"/>
      <c r="CY25" s="637"/>
      <c r="CZ25" s="637"/>
      <c r="DA25" s="637"/>
      <c r="DB25" s="637"/>
      <c r="DC25" s="637"/>
      <c r="DD25" s="638"/>
    </row>
    <row r="26" spans="1:108" s="6" customFormat="1" ht="15" customHeight="1" x14ac:dyDescent="0.2">
      <c r="A26" s="619" t="s">
        <v>43</v>
      </c>
      <c r="B26" s="620"/>
      <c r="C26" s="620"/>
      <c r="D26" s="620"/>
      <c r="E26" s="620"/>
      <c r="F26" s="620"/>
      <c r="G26" s="620"/>
      <c r="H26" s="620"/>
      <c r="I26" s="621"/>
      <c r="J26" s="5"/>
      <c r="K26" s="622" t="s">
        <v>13</v>
      </c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622"/>
      <c r="AL26" s="622"/>
      <c r="AM26" s="622"/>
      <c r="AN26" s="622"/>
      <c r="AO26" s="622"/>
      <c r="AP26" s="622"/>
      <c r="AQ26" s="622"/>
      <c r="AR26" s="622"/>
      <c r="AS26" s="622"/>
      <c r="AT26" s="622"/>
      <c r="AU26" s="622"/>
      <c r="AV26" s="622"/>
      <c r="AW26" s="622"/>
      <c r="AX26" s="622"/>
      <c r="AY26" s="622"/>
      <c r="AZ26" s="622"/>
      <c r="BA26" s="622"/>
      <c r="BB26" s="622"/>
      <c r="BC26" s="622"/>
      <c r="BD26" s="622"/>
      <c r="BE26" s="622"/>
      <c r="BF26" s="622"/>
      <c r="BG26" s="622"/>
      <c r="BH26" s="7"/>
      <c r="BI26" s="613" t="s">
        <v>6</v>
      </c>
      <c r="BJ26" s="614"/>
      <c r="BK26" s="614"/>
      <c r="BL26" s="614"/>
      <c r="BM26" s="614"/>
      <c r="BN26" s="614"/>
      <c r="BO26" s="614"/>
      <c r="BP26" s="614"/>
      <c r="BQ26" s="614"/>
      <c r="BR26" s="614"/>
      <c r="BS26" s="615"/>
      <c r="BT26" s="613" t="s">
        <v>35</v>
      </c>
      <c r="BU26" s="614"/>
      <c r="BV26" s="614"/>
      <c r="BW26" s="614"/>
      <c r="BX26" s="614"/>
      <c r="BY26" s="614"/>
      <c r="BZ26" s="614"/>
      <c r="CA26" s="614"/>
      <c r="CB26" s="614"/>
      <c r="CC26" s="615"/>
      <c r="CD26" s="633">
        <v>0</v>
      </c>
      <c r="CE26" s="634"/>
      <c r="CF26" s="634"/>
      <c r="CG26" s="634"/>
      <c r="CH26" s="634"/>
      <c r="CI26" s="634"/>
      <c r="CJ26" s="634"/>
      <c r="CK26" s="634"/>
      <c r="CL26" s="634"/>
      <c r="CM26" s="635"/>
      <c r="CN26" s="639"/>
      <c r="CO26" s="637"/>
      <c r="CP26" s="637"/>
      <c r="CQ26" s="637"/>
      <c r="CR26" s="637"/>
      <c r="CS26" s="637"/>
      <c r="CT26" s="637"/>
      <c r="CU26" s="637"/>
      <c r="CV26" s="637"/>
      <c r="CW26" s="637"/>
      <c r="CX26" s="637"/>
      <c r="CY26" s="637"/>
      <c r="CZ26" s="637"/>
      <c r="DA26" s="637"/>
      <c r="DB26" s="637"/>
      <c r="DC26" s="637"/>
      <c r="DD26" s="638"/>
    </row>
    <row r="27" spans="1:108" s="6" customFormat="1" ht="30" customHeight="1" x14ac:dyDescent="0.2">
      <c r="A27" s="619" t="s">
        <v>15</v>
      </c>
      <c r="B27" s="620"/>
      <c r="C27" s="620"/>
      <c r="D27" s="620"/>
      <c r="E27" s="620"/>
      <c r="F27" s="620"/>
      <c r="G27" s="620"/>
      <c r="H27" s="620"/>
      <c r="I27" s="621"/>
      <c r="J27" s="5"/>
      <c r="K27" s="622" t="s">
        <v>100</v>
      </c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  <c r="AN27" s="622"/>
      <c r="AO27" s="622"/>
      <c r="AP27" s="622"/>
      <c r="AQ27" s="622"/>
      <c r="AR27" s="622"/>
      <c r="AS27" s="622"/>
      <c r="AT27" s="622"/>
      <c r="AU27" s="622"/>
      <c r="AV27" s="622"/>
      <c r="AW27" s="622"/>
      <c r="AX27" s="622"/>
      <c r="AY27" s="622"/>
      <c r="AZ27" s="622"/>
      <c r="BA27" s="622"/>
      <c r="BB27" s="622"/>
      <c r="BC27" s="622"/>
      <c r="BD27" s="622"/>
      <c r="BE27" s="622"/>
      <c r="BF27" s="622"/>
      <c r="BG27" s="622"/>
      <c r="BH27" s="7"/>
      <c r="BI27" s="613" t="s">
        <v>6</v>
      </c>
      <c r="BJ27" s="614"/>
      <c r="BK27" s="614"/>
      <c r="BL27" s="614"/>
      <c r="BM27" s="614"/>
      <c r="BN27" s="614"/>
      <c r="BO27" s="614"/>
      <c r="BP27" s="614"/>
      <c r="BQ27" s="614"/>
      <c r="BR27" s="614"/>
      <c r="BS27" s="615"/>
      <c r="BT27" s="633">
        <v>10012.449999999999</v>
      </c>
      <c r="BU27" s="634"/>
      <c r="BV27" s="634"/>
      <c r="BW27" s="634"/>
      <c r="BX27" s="634"/>
      <c r="BY27" s="634"/>
      <c r="BZ27" s="634"/>
      <c r="CA27" s="634"/>
      <c r="CB27" s="634"/>
      <c r="CC27" s="635"/>
      <c r="CD27" s="633">
        <v>5637.5246590528432</v>
      </c>
      <c r="CE27" s="634"/>
      <c r="CF27" s="634"/>
      <c r="CG27" s="634"/>
      <c r="CH27" s="634"/>
      <c r="CI27" s="634"/>
      <c r="CJ27" s="634"/>
      <c r="CK27" s="634"/>
      <c r="CL27" s="634"/>
      <c r="CM27" s="635"/>
      <c r="CN27" s="639"/>
      <c r="CO27" s="637"/>
      <c r="CP27" s="637"/>
      <c r="CQ27" s="637"/>
      <c r="CR27" s="637"/>
      <c r="CS27" s="637"/>
      <c r="CT27" s="637"/>
      <c r="CU27" s="637"/>
      <c r="CV27" s="637"/>
      <c r="CW27" s="637"/>
      <c r="CX27" s="637"/>
      <c r="CY27" s="637"/>
      <c r="CZ27" s="637"/>
      <c r="DA27" s="637"/>
      <c r="DB27" s="637"/>
      <c r="DC27" s="637"/>
      <c r="DD27" s="638"/>
    </row>
    <row r="28" spans="1:108" s="6" customFormat="1" ht="30" customHeight="1" x14ac:dyDescent="0.2">
      <c r="A28" s="619" t="s">
        <v>44</v>
      </c>
      <c r="B28" s="620"/>
      <c r="C28" s="620"/>
      <c r="D28" s="620"/>
      <c r="E28" s="620"/>
      <c r="F28" s="620"/>
      <c r="G28" s="620"/>
      <c r="H28" s="620"/>
      <c r="I28" s="621"/>
      <c r="J28" s="5"/>
      <c r="K28" s="622" t="s">
        <v>101</v>
      </c>
      <c r="L28" s="622"/>
      <c r="M28" s="622"/>
      <c r="N28" s="622"/>
      <c r="O28" s="622"/>
      <c r="P28" s="622"/>
      <c r="Q28" s="622"/>
      <c r="R28" s="622"/>
      <c r="S28" s="622"/>
      <c r="T28" s="622"/>
      <c r="U28" s="622"/>
      <c r="V28" s="622"/>
      <c r="W28" s="622"/>
      <c r="X28" s="622"/>
      <c r="Y28" s="622"/>
      <c r="Z28" s="622"/>
      <c r="AA28" s="622"/>
      <c r="AB28" s="622"/>
      <c r="AC28" s="622"/>
      <c r="AD28" s="622"/>
      <c r="AE28" s="622"/>
      <c r="AF28" s="622"/>
      <c r="AG28" s="622"/>
      <c r="AH28" s="622"/>
      <c r="AI28" s="622"/>
      <c r="AJ28" s="622"/>
      <c r="AK28" s="622"/>
      <c r="AL28" s="622"/>
      <c r="AM28" s="622"/>
      <c r="AN28" s="622"/>
      <c r="AO28" s="622"/>
      <c r="AP28" s="622"/>
      <c r="AQ28" s="622"/>
      <c r="AR28" s="622"/>
      <c r="AS28" s="622"/>
      <c r="AT28" s="622"/>
      <c r="AU28" s="622"/>
      <c r="AV28" s="622"/>
      <c r="AW28" s="622"/>
      <c r="AX28" s="622"/>
      <c r="AY28" s="622"/>
      <c r="AZ28" s="622"/>
      <c r="BA28" s="622"/>
      <c r="BB28" s="622"/>
      <c r="BC28" s="622"/>
      <c r="BD28" s="622"/>
      <c r="BE28" s="622"/>
      <c r="BF28" s="622"/>
      <c r="BG28" s="622"/>
      <c r="BH28" s="7"/>
      <c r="BI28" s="613" t="s">
        <v>6</v>
      </c>
      <c r="BJ28" s="614"/>
      <c r="BK28" s="614"/>
      <c r="BL28" s="614"/>
      <c r="BM28" s="614"/>
      <c r="BN28" s="614"/>
      <c r="BO28" s="614"/>
      <c r="BP28" s="614"/>
      <c r="BQ28" s="614"/>
      <c r="BR28" s="614"/>
      <c r="BS28" s="615"/>
      <c r="BT28" s="633">
        <v>664.96</v>
      </c>
      <c r="BU28" s="634"/>
      <c r="BV28" s="634"/>
      <c r="BW28" s="634"/>
      <c r="BX28" s="634"/>
      <c r="BY28" s="634"/>
      <c r="BZ28" s="634"/>
      <c r="CA28" s="634"/>
      <c r="CB28" s="634"/>
      <c r="CC28" s="635"/>
      <c r="CD28" s="640">
        <v>669.04896080327353</v>
      </c>
      <c r="CE28" s="641"/>
      <c r="CF28" s="641"/>
      <c r="CG28" s="641"/>
      <c r="CH28" s="641"/>
      <c r="CI28" s="641"/>
      <c r="CJ28" s="641"/>
      <c r="CK28" s="641"/>
      <c r="CL28" s="641"/>
      <c r="CM28" s="642"/>
      <c r="CN28" s="639"/>
      <c r="CO28" s="637"/>
      <c r="CP28" s="637"/>
      <c r="CQ28" s="637"/>
      <c r="CR28" s="637"/>
      <c r="CS28" s="637"/>
      <c r="CT28" s="637"/>
      <c r="CU28" s="637"/>
      <c r="CV28" s="637"/>
      <c r="CW28" s="637"/>
      <c r="CX28" s="637"/>
      <c r="CY28" s="637"/>
      <c r="CZ28" s="637"/>
      <c r="DA28" s="637"/>
      <c r="DB28" s="637"/>
      <c r="DC28" s="637"/>
      <c r="DD28" s="638"/>
    </row>
    <row r="29" spans="1:108" s="6" customFormat="1" ht="15" customHeight="1" x14ac:dyDescent="0.2">
      <c r="A29" s="619" t="s">
        <v>46</v>
      </c>
      <c r="B29" s="620"/>
      <c r="C29" s="620"/>
      <c r="D29" s="620"/>
      <c r="E29" s="620"/>
      <c r="F29" s="620"/>
      <c r="G29" s="620"/>
      <c r="H29" s="620"/>
      <c r="I29" s="621"/>
      <c r="J29" s="5"/>
      <c r="K29" s="622" t="s">
        <v>45</v>
      </c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22"/>
      <c r="AM29" s="622"/>
      <c r="AN29" s="622"/>
      <c r="AO29" s="622"/>
      <c r="AP29" s="622"/>
      <c r="AQ29" s="622"/>
      <c r="AR29" s="622"/>
      <c r="AS29" s="622"/>
      <c r="AT29" s="622"/>
      <c r="AU29" s="622"/>
      <c r="AV29" s="622"/>
      <c r="AW29" s="622"/>
      <c r="AX29" s="622"/>
      <c r="AY29" s="622"/>
      <c r="AZ29" s="622"/>
      <c r="BA29" s="622"/>
      <c r="BB29" s="622"/>
      <c r="BC29" s="622"/>
      <c r="BD29" s="622"/>
      <c r="BE29" s="622"/>
      <c r="BF29" s="622"/>
      <c r="BG29" s="622"/>
      <c r="BH29" s="7"/>
      <c r="BI29" s="613" t="s">
        <v>6</v>
      </c>
      <c r="BJ29" s="614"/>
      <c r="BK29" s="614"/>
      <c r="BL29" s="614"/>
      <c r="BM29" s="614"/>
      <c r="BN29" s="614"/>
      <c r="BO29" s="614"/>
      <c r="BP29" s="614"/>
      <c r="BQ29" s="614"/>
      <c r="BR29" s="614"/>
      <c r="BS29" s="615"/>
      <c r="BT29" s="633">
        <v>2447.64</v>
      </c>
      <c r="BU29" s="634"/>
      <c r="BV29" s="634"/>
      <c r="BW29" s="634"/>
      <c r="BX29" s="634"/>
      <c r="BY29" s="634"/>
      <c r="BZ29" s="634"/>
      <c r="CA29" s="634"/>
      <c r="CB29" s="634"/>
      <c r="CC29" s="635"/>
      <c r="CD29" s="633">
        <v>454.6</v>
      </c>
      <c r="CE29" s="634"/>
      <c r="CF29" s="634"/>
      <c r="CG29" s="634"/>
      <c r="CH29" s="634"/>
      <c r="CI29" s="634"/>
      <c r="CJ29" s="634"/>
      <c r="CK29" s="634"/>
      <c r="CL29" s="634"/>
      <c r="CM29" s="635"/>
      <c r="CN29" s="639"/>
      <c r="CO29" s="637"/>
      <c r="CP29" s="637"/>
      <c r="CQ29" s="637"/>
      <c r="CR29" s="637"/>
      <c r="CS29" s="637"/>
      <c r="CT29" s="637"/>
      <c r="CU29" s="637"/>
      <c r="CV29" s="637"/>
      <c r="CW29" s="637"/>
      <c r="CX29" s="637"/>
      <c r="CY29" s="637"/>
      <c r="CZ29" s="637"/>
      <c r="DA29" s="637"/>
      <c r="DB29" s="637"/>
      <c r="DC29" s="637"/>
      <c r="DD29" s="638"/>
    </row>
    <row r="30" spans="1:108" s="6" customFormat="1" ht="30" customHeight="1" x14ac:dyDescent="0.2">
      <c r="A30" s="619" t="s">
        <v>102</v>
      </c>
      <c r="B30" s="620"/>
      <c r="C30" s="620"/>
      <c r="D30" s="620"/>
      <c r="E30" s="620"/>
      <c r="F30" s="620"/>
      <c r="G30" s="620"/>
      <c r="H30" s="620"/>
      <c r="I30" s="621"/>
      <c r="J30" s="5"/>
      <c r="K30" s="622" t="s">
        <v>47</v>
      </c>
      <c r="L30" s="622"/>
      <c r="M30" s="622"/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  <c r="AO30" s="622"/>
      <c r="AP30" s="622"/>
      <c r="AQ30" s="622"/>
      <c r="AR30" s="622"/>
      <c r="AS30" s="622"/>
      <c r="AT30" s="622"/>
      <c r="AU30" s="622"/>
      <c r="AV30" s="622"/>
      <c r="AW30" s="622"/>
      <c r="AX30" s="622"/>
      <c r="AY30" s="622"/>
      <c r="AZ30" s="622"/>
      <c r="BA30" s="622"/>
      <c r="BB30" s="622"/>
      <c r="BC30" s="622"/>
      <c r="BD30" s="622"/>
      <c r="BE30" s="622"/>
      <c r="BF30" s="622"/>
      <c r="BG30" s="622"/>
      <c r="BH30" s="7"/>
      <c r="BI30" s="613" t="s">
        <v>6</v>
      </c>
      <c r="BJ30" s="614"/>
      <c r="BK30" s="614"/>
      <c r="BL30" s="614"/>
      <c r="BM30" s="614"/>
      <c r="BN30" s="614"/>
      <c r="BO30" s="614"/>
      <c r="BP30" s="614"/>
      <c r="BQ30" s="614"/>
      <c r="BR30" s="614"/>
      <c r="BS30" s="615"/>
      <c r="BT30" s="633">
        <v>6899.8499999999995</v>
      </c>
      <c r="BU30" s="634"/>
      <c r="BV30" s="634"/>
      <c r="BW30" s="634"/>
      <c r="BX30" s="634"/>
      <c r="BY30" s="634"/>
      <c r="BZ30" s="634"/>
      <c r="CA30" s="634"/>
      <c r="CB30" s="634"/>
      <c r="CC30" s="635"/>
      <c r="CD30" s="633">
        <v>4513.8756982495697</v>
      </c>
      <c r="CE30" s="634"/>
      <c r="CF30" s="634"/>
      <c r="CG30" s="634"/>
      <c r="CH30" s="634"/>
      <c r="CI30" s="634"/>
      <c r="CJ30" s="634"/>
      <c r="CK30" s="634"/>
      <c r="CL30" s="634"/>
      <c r="CM30" s="635"/>
      <c r="CN30" s="639"/>
      <c r="CO30" s="637"/>
      <c r="CP30" s="637"/>
      <c r="CQ30" s="637"/>
      <c r="CR30" s="637"/>
      <c r="CS30" s="637"/>
      <c r="CT30" s="637"/>
      <c r="CU30" s="637"/>
      <c r="CV30" s="637"/>
      <c r="CW30" s="637"/>
      <c r="CX30" s="637"/>
      <c r="CY30" s="637"/>
      <c r="CZ30" s="637"/>
      <c r="DA30" s="637"/>
      <c r="DB30" s="637"/>
      <c r="DC30" s="637"/>
      <c r="DD30" s="638"/>
    </row>
    <row r="31" spans="1:108" s="6" customFormat="1" ht="15.95" customHeight="1" x14ac:dyDescent="0.2">
      <c r="A31" s="619" t="s">
        <v>120</v>
      </c>
      <c r="B31" s="620"/>
      <c r="C31" s="620"/>
      <c r="D31" s="620"/>
      <c r="E31" s="620"/>
      <c r="F31" s="620"/>
      <c r="G31" s="620"/>
      <c r="H31" s="620"/>
      <c r="I31" s="621"/>
      <c r="J31" s="5"/>
      <c r="K31" s="637" t="s">
        <v>121</v>
      </c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637"/>
      <c r="BC31" s="637"/>
      <c r="BD31" s="637"/>
      <c r="BE31" s="637"/>
      <c r="BF31" s="637"/>
      <c r="BG31" s="637"/>
      <c r="BH31" s="7"/>
      <c r="BI31" s="613" t="s">
        <v>6</v>
      </c>
      <c r="BJ31" s="614"/>
      <c r="BK31" s="614"/>
      <c r="BL31" s="614"/>
      <c r="BM31" s="614"/>
      <c r="BN31" s="614"/>
      <c r="BO31" s="614"/>
      <c r="BP31" s="614"/>
      <c r="BQ31" s="614"/>
      <c r="BR31" s="614"/>
      <c r="BS31" s="615"/>
      <c r="BT31" s="633">
        <v>5988.23</v>
      </c>
      <c r="BU31" s="634"/>
      <c r="BV31" s="634"/>
      <c r="BW31" s="634"/>
      <c r="BX31" s="634"/>
      <c r="BY31" s="634"/>
      <c r="BZ31" s="634"/>
      <c r="CA31" s="634"/>
      <c r="CB31" s="634"/>
      <c r="CC31" s="635"/>
      <c r="CD31" s="633">
        <v>1091.8962200000001</v>
      </c>
      <c r="CE31" s="634"/>
      <c r="CF31" s="634"/>
      <c r="CG31" s="634"/>
      <c r="CH31" s="634"/>
      <c r="CI31" s="634"/>
      <c r="CJ31" s="634"/>
      <c r="CK31" s="634"/>
      <c r="CL31" s="634"/>
      <c r="CM31" s="635"/>
      <c r="CN31" s="623"/>
      <c r="CO31" s="624"/>
      <c r="CP31" s="624"/>
      <c r="CQ31" s="624"/>
      <c r="CR31" s="624"/>
      <c r="CS31" s="624"/>
      <c r="CT31" s="624"/>
      <c r="CU31" s="624"/>
      <c r="CV31" s="624"/>
      <c r="CW31" s="624"/>
      <c r="CX31" s="624"/>
      <c r="CY31" s="624"/>
      <c r="CZ31" s="624"/>
      <c r="DA31" s="624"/>
      <c r="DB31" s="624"/>
      <c r="DC31" s="624"/>
      <c r="DD31" s="625"/>
    </row>
    <row r="32" spans="1:108" s="6" customFormat="1" ht="21" customHeight="1" x14ac:dyDescent="0.2">
      <c r="A32" s="619" t="s">
        <v>130</v>
      </c>
      <c r="B32" s="620"/>
      <c r="C32" s="620"/>
      <c r="D32" s="620"/>
      <c r="E32" s="620"/>
      <c r="F32" s="620"/>
      <c r="G32" s="620"/>
      <c r="H32" s="620"/>
      <c r="I32" s="621"/>
      <c r="J32" s="5"/>
      <c r="K32" s="637" t="s">
        <v>122</v>
      </c>
      <c r="L32" s="637"/>
      <c r="M32" s="637"/>
      <c r="N32" s="637"/>
      <c r="O32" s="637"/>
      <c r="P32" s="637"/>
      <c r="Q32" s="637"/>
      <c r="R32" s="637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7"/>
      <c r="AJ32" s="637"/>
      <c r="AK32" s="637"/>
      <c r="AL32" s="637"/>
      <c r="AM32" s="637"/>
      <c r="AN32" s="637"/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637"/>
      <c r="BC32" s="637"/>
      <c r="BD32" s="637"/>
      <c r="BE32" s="637"/>
      <c r="BF32" s="637"/>
      <c r="BG32" s="637"/>
      <c r="BH32" s="7"/>
      <c r="BI32" s="613" t="s">
        <v>6</v>
      </c>
      <c r="BJ32" s="614"/>
      <c r="BK32" s="614"/>
      <c r="BL32" s="614"/>
      <c r="BM32" s="614"/>
      <c r="BN32" s="614"/>
      <c r="BO32" s="614"/>
      <c r="BP32" s="614"/>
      <c r="BQ32" s="614"/>
      <c r="BR32" s="614"/>
      <c r="BS32" s="615"/>
      <c r="BT32" s="633">
        <v>484.42</v>
      </c>
      <c r="BU32" s="634"/>
      <c r="BV32" s="634"/>
      <c r="BW32" s="634"/>
      <c r="BX32" s="634"/>
      <c r="BY32" s="634"/>
      <c r="BZ32" s="634"/>
      <c r="CA32" s="634"/>
      <c r="CB32" s="634"/>
      <c r="CC32" s="635"/>
      <c r="CD32" s="633">
        <v>362.2868978364375</v>
      </c>
      <c r="CE32" s="634"/>
      <c r="CF32" s="634"/>
      <c r="CG32" s="634"/>
      <c r="CH32" s="634"/>
      <c r="CI32" s="634"/>
      <c r="CJ32" s="634"/>
      <c r="CK32" s="634"/>
      <c r="CL32" s="634"/>
      <c r="CM32" s="635"/>
      <c r="CN32" s="623"/>
      <c r="CO32" s="624"/>
      <c r="CP32" s="624"/>
      <c r="CQ32" s="624"/>
      <c r="CR32" s="624"/>
      <c r="CS32" s="624"/>
      <c r="CT32" s="624"/>
      <c r="CU32" s="624"/>
      <c r="CV32" s="624"/>
      <c r="CW32" s="624"/>
      <c r="CX32" s="624"/>
      <c r="CY32" s="624"/>
      <c r="CZ32" s="624"/>
      <c r="DA32" s="624"/>
      <c r="DB32" s="624"/>
      <c r="DC32" s="624"/>
      <c r="DD32" s="625"/>
    </row>
    <row r="33" spans="1:108" s="6" customFormat="1" ht="27.95" customHeight="1" x14ac:dyDescent="0.2">
      <c r="A33" s="619" t="s">
        <v>131</v>
      </c>
      <c r="B33" s="620"/>
      <c r="C33" s="620"/>
      <c r="D33" s="620"/>
      <c r="E33" s="620"/>
      <c r="F33" s="620"/>
      <c r="G33" s="620"/>
      <c r="H33" s="620"/>
      <c r="I33" s="621"/>
      <c r="J33" s="5"/>
      <c r="K33" s="637" t="s">
        <v>123</v>
      </c>
      <c r="L33" s="637"/>
      <c r="M33" s="637"/>
      <c r="N33" s="637"/>
      <c r="O33" s="637"/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637"/>
      <c r="BC33" s="637"/>
      <c r="BD33" s="637"/>
      <c r="BE33" s="637"/>
      <c r="BF33" s="637"/>
      <c r="BG33" s="637"/>
      <c r="BH33" s="7"/>
      <c r="BI33" s="613" t="s">
        <v>6</v>
      </c>
      <c r="BJ33" s="614"/>
      <c r="BK33" s="614"/>
      <c r="BL33" s="614"/>
      <c r="BM33" s="614"/>
      <c r="BN33" s="614"/>
      <c r="BO33" s="614"/>
      <c r="BP33" s="614"/>
      <c r="BQ33" s="614"/>
      <c r="BR33" s="614"/>
      <c r="BS33" s="615"/>
      <c r="BT33" s="633"/>
      <c r="BU33" s="634"/>
      <c r="BV33" s="634"/>
      <c r="BW33" s="634"/>
      <c r="BX33" s="634"/>
      <c r="BY33" s="634"/>
      <c r="BZ33" s="634"/>
      <c r="CA33" s="634"/>
      <c r="CB33" s="634"/>
      <c r="CC33" s="635"/>
      <c r="CD33" s="633">
        <v>897.32509654429975</v>
      </c>
      <c r="CE33" s="634"/>
      <c r="CF33" s="634"/>
      <c r="CG33" s="634"/>
      <c r="CH33" s="634"/>
      <c r="CI33" s="634"/>
      <c r="CJ33" s="634"/>
      <c r="CK33" s="634"/>
      <c r="CL33" s="634"/>
      <c r="CM33" s="635"/>
      <c r="CN33" s="623"/>
      <c r="CO33" s="624"/>
      <c r="CP33" s="624"/>
      <c r="CQ33" s="624"/>
      <c r="CR33" s="624"/>
      <c r="CS33" s="624"/>
      <c r="CT33" s="624"/>
      <c r="CU33" s="624"/>
      <c r="CV33" s="624"/>
      <c r="CW33" s="624"/>
      <c r="CX33" s="624"/>
      <c r="CY33" s="624"/>
      <c r="CZ33" s="624"/>
      <c r="DA33" s="624"/>
      <c r="DB33" s="624"/>
      <c r="DC33" s="624"/>
      <c r="DD33" s="625"/>
    </row>
    <row r="34" spans="1:108" s="6" customFormat="1" ht="30" customHeight="1" x14ac:dyDescent="0.2">
      <c r="A34" s="619" t="s">
        <v>132</v>
      </c>
      <c r="B34" s="620"/>
      <c r="C34" s="620"/>
      <c r="D34" s="620"/>
      <c r="E34" s="620"/>
      <c r="F34" s="620"/>
      <c r="G34" s="620"/>
      <c r="H34" s="620"/>
      <c r="I34" s="621"/>
      <c r="J34" s="5"/>
      <c r="K34" s="637" t="s">
        <v>124</v>
      </c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37"/>
      <c r="AT34" s="637"/>
      <c r="AU34" s="637"/>
      <c r="AV34" s="637"/>
      <c r="AW34" s="637"/>
      <c r="AX34" s="637"/>
      <c r="AY34" s="637"/>
      <c r="AZ34" s="637"/>
      <c r="BA34" s="637"/>
      <c r="BB34" s="637"/>
      <c r="BC34" s="637"/>
      <c r="BD34" s="637"/>
      <c r="BE34" s="637"/>
      <c r="BF34" s="637"/>
      <c r="BG34" s="637"/>
      <c r="BH34" s="7"/>
      <c r="BI34" s="613" t="s">
        <v>6</v>
      </c>
      <c r="BJ34" s="614"/>
      <c r="BK34" s="614"/>
      <c r="BL34" s="614"/>
      <c r="BM34" s="614"/>
      <c r="BN34" s="614"/>
      <c r="BO34" s="614"/>
      <c r="BP34" s="614"/>
      <c r="BQ34" s="614"/>
      <c r="BR34" s="614"/>
      <c r="BS34" s="615"/>
      <c r="BT34" s="633"/>
      <c r="BU34" s="634"/>
      <c r="BV34" s="634"/>
      <c r="BW34" s="634"/>
      <c r="BX34" s="634"/>
      <c r="BY34" s="634"/>
      <c r="BZ34" s="634"/>
      <c r="CA34" s="634"/>
      <c r="CB34" s="634"/>
      <c r="CC34" s="635"/>
      <c r="CD34" s="659">
        <v>382.68184904249898</v>
      </c>
      <c r="CE34" s="660"/>
      <c r="CF34" s="660"/>
      <c r="CG34" s="660"/>
      <c r="CH34" s="660"/>
      <c r="CI34" s="660"/>
      <c r="CJ34" s="660"/>
      <c r="CK34" s="660"/>
      <c r="CL34" s="660"/>
      <c r="CM34" s="661"/>
      <c r="CN34" s="623"/>
      <c r="CO34" s="624"/>
      <c r="CP34" s="624"/>
      <c r="CQ34" s="624"/>
      <c r="CR34" s="624"/>
      <c r="CS34" s="624"/>
      <c r="CT34" s="624"/>
      <c r="CU34" s="624"/>
      <c r="CV34" s="624"/>
      <c r="CW34" s="624"/>
      <c r="CX34" s="624"/>
      <c r="CY34" s="624"/>
      <c r="CZ34" s="624"/>
      <c r="DA34" s="624"/>
      <c r="DB34" s="624"/>
      <c r="DC34" s="624"/>
      <c r="DD34" s="625"/>
    </row>
    <row r="35" spans="1:108" s="6" customFormat="1" ht="18" customHeight="1" x14ac:dyDescent="0.2">
      <c r="A35" s="619" t="s">
        <v>133</v>
      </c>
      <c r="B35" s="620"/>
      <c r="C35" s="620"/>
      <c r="D35" s="620"/>
      <c r="E35" s="620"/>
      <c r="F35" s="620"/>
      <c r="G35" s="620"/>
      <c r="H35" s="620"/>
      <c r="I35" s="621"/>
      <c r="J35" s="5"/>
      <c r="K35" s="637" t="s">
        <v>125</v>
      </c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I35" s="637"/>
      <c r="AJ35" s="637"/>
      <c r="AK35" s="637"/>
      <c r="AL35" s="637"/>
      <c r="AM35" s="637"/>
      <c r="AN35" s="637"/>
      <c r="AO35" s="637"/>
      <c r="AP35" s="637"/>
      <c r="AQ35" s="637"/>
      <c r="AR35" s="637"/>
      <c r="AS35" s="637"/>
      <c r="AT35" s="637"/>
      <c r="AU35" s="637"/>
      <c r="AV35" s="637"/>
      <c r="AW35" s="637"/>
      <c r="AX35" s="637"/>
      <c r="AY35" s="637"/>
      <c r="AZ35" s="637"/>
      <c r="BA35" s="637"/>
      <c r="BB35" s="637"/>
      <c r="BC35" s="637"/>
      <c r="BD35" s="637"/>
      <c r="BE35" s="637"/>
      <c r="BF35" s="637"/>
      <c r="BG35" s="637"/>
      <c r="BH35" s="7"/>
      <c r="BI35" s="613" t="s">
        <v>6</v>
      </c>
      <c r="BJ35" s="614"/>
      <c r="BK35" s="614"/>
      <c r="BL35" s="614"/>
      <c r="BM35" s="614"/>
      <c r="BN35" s="614"/>
      <c r="BO35" s="614"/>
      <c r="BP35" s="614"/>
      <c r="BQ35" s="614"/>
      <c r="BR35" s="614"/>
      <c r="BS35" s="615"/>
      <c r="BT35" s="633">
        <v>19.71</v>
      </c>
      <c r="BU35" s="634"/>
      <c r="BV35" s="634"/>
      <c r="BW35" s="634"/>
      <c r="BX35" s="634"/>
      <c r="BY35" s="634"/>
      <c r="BZ35" s="634"/>
      <c r="CA35" s="634"/>
      <c r="CB35" s="634"/>
      <c r="CC35" s="635"/>
      <c r="CD35" s="659">
        <v>32.097493575061421</v>
      </c>
      <c r="CE35" s="660"/>
      <c r="CF35" s="660"/>
      <c r="CG35" s="660"/>
      <c r="CH35" s="660"/>
      <c r="CI35" s="660"/>
      <c r="CJ35" s="660"/>
      <c r="CK35" s="660"/>
      <c r="CL35" s="660"/>
      <c r="CM35" s="661"/>
      <c r="CN35" s="623"/>
      <c r="CO35" s="624"/>
      <c r="CP35" s="624"/>
      <c r="CQ35" s="624"/>
      <c r="CR35" s="624"/>
      <c r="CS35" s="624"/>
      <c r="CT35" s="624"/>
      <c r="CU35" s="624"/>
      <c r="CV35" s="624"/>
      <c r="CW35" s="624"/>
      <c r="CX35" s="624"/>
      <c r="CY35" s="624"/>
      <c r="CZ35" s="624"/>
      <c r="DA35" s="624"/>
      <c r="DB35" s="624"/>
      <c r="DC35" s="624"/>
      <c r="DD35" s="625"/>
    </row>
    <row r="36" spans="1:108" s="6" customFormat="1" ht="30" customHeight="1" x14ac:dyDescent="0.2">
      <c r="A36" s="619" t="s">
        <v>134</v>
      </c>
      <c r="B36" s="620"/>
      <c r="C36" s="620"/>
      <c r="D36" s="620"/>
      <c r="E36" s="620"/>
      <c r="F36" s="620"/>
      <c r="G36" s="620"/>
      <c r="H36" s="620"/>
      <c r="I36" s="621"/>
      <c r="J36" s="5"/>
      <c r="K36" s="637" t="s">
        <v>126</v>
      </c>
      <c r="L36" s="637"/>
      <c r="M36" s="637"/>
      <c r="N36" s="637"/>
      <c r="O36" s="637"/>
      <c r="P36" s="637"/>
      <c r="Q36" s="637"/>
      <c r="R36" s="637"/>
      <c r="S36" s="637"/>
      <c r="T36" s="637"/>
      <c r="U36" s="637"/>
      <c r="V36" s="637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  <c r="AR36" s="637"/>
      <c r="AS36" s="637"/>
      <c r="AT36" s="637"/>
      <c r="AU36" s="637"/>
      <c r="AV36" s="637"/>
      <c r="AW36" s="637"/>
      <c r="AX36" s="637"/>
      <c r="AY36" s="637"/>
      <c r="AZ36" s="637"/>
      <c r="BA36" s="637"/>
      <c r="BB36" s="637"/>
      <c r="BC36" s="637"/>
      <c r="BD36" s="637"/>
      <c r="BE36" s="637"/>
      <c r="BF36" s="637"/>
      <c r="BG36" s="637"/>
      <c r="BH36" s="7"/>
      <c r="BI36" s="613" t="s">
        <v>6</v>
      </c>
      <c r="BJ36" s="614"/>
      <c r="BK36" s="614"/>
      <c r="BL36" s="614"/>
      <c r="BM36" s="614"/>
      <c r="BN36" s="614"/>
      <c r="BO36" s="614"/>
      <c r="BP36" s="614"/>
      <c r="BQ36" s="614"/>
      <c r="BR36" s="614"/>
      <c r="BS36" s="615"/>
      <c r="BT36" s="633"/>
      <c r="BU36" s="634"/>
      <c r="BV36" s="634"/>
      <c r="BW36" s="634"/>
      <c r="BX36" s="634"/>
      <c r="BY36" s="634"/>
      <c r="BZ36" s="634"/>
      <c r="CA36" s="634"/>
      <c r="CB36" s="634"/>
      <c r="CC36" s="635"/>
      <c r="CD36" s="633">
        <v>5.5916448083251806</v>
      </c>
      <c r="CE36" s="634"/>
      <c r="CF36" s="634"/>
      <c r="CG36" s="634"/>
      <c r="CH36" s="634"/>
      <c r="CI36" s="634"/>
      <c r="CJ36" s="634"/>
      <c r="CK36" s="634"/>
      <c r="CL36" s="634"/>
      <c r="CM36" s="635"/>
      <c r="CN36" s="623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4"/>
      <c r="DA36" s="624"/>
      <c r="DB36" s="624"/>
      <c r="DC36" s="624"/>
      <c r="DD36" s="625"/>
    </row>
    <row r="37" spans="1:108" s="6" customFormat="1" ht="30" customHeight="1" x14ac:dyDescent="0.2">
      <c r="A37" s="619" t="s">
        <v>135</v>
      </c>
      <c r="B37" s="620"/>
      <c r="C37" s="620"/>
      <c r="D37" s="620"/>
      <c r="E37" s="620"/>
      <c r="F37" s="620"/>
      <c r="G37" s="620"/>
      <c r="H37" s="620"/>
      <c r="I37" s="621"/>
      <c r="J37" s="5"/>
      <c r="K37" s="637" t="s">
        <v>127</v>
      </c>
      <c r="L37" s="637"/>
      <c r="M37" s="637"/>
      <c r="N37" s="637"/>
      <c r="O37" s="637"/>
      <c r="P37" s="637"/>
      <c r="Q37" s="637"/>
      <c r="R37" s="637"/>
      <c r="S37" s="637"/>
      <c r="T37" s="637"/>
      <c r="U37" s="637"/>
      <c r="V37" s="637"/>
      <c r="W37" s="637"/>
      <c r="X37" s="637"/>
      <c r="Y37" s="637"/>
      <c r="Z37" s="637"/>
      <c r="AA37" s="637"/>
      <c r="AB37" s="637"/>
      <c r="AC37" s="637"/>
      <c r="AD37" s="637"/>
      <c r="AE37" s="637"/>
      <c r="AF37" s="637"/>
      <c r="AG37" s="637"/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  <c r="AR37" s="637"/>
      <c r="AS37" s="637"/>
      <c r="AT37" s="637"/>
      <c r="AU37" s="637"/>
      <c r="AV37" s="637"/>
      <c r="AW37" s="637"/>
      <c r="AX37" s="637"/>
      <c r="AY37" s="637"/>
      <c r="AZ37" s="637"/>
      <c r="BA37" s="637"/>
      <c r="BB37" s="637"/>
      <c r="BC37" s="637"/>
      <c r="BD37" s="637"/>
      <c r="BE37" s="637"/>
      <c r="BF37" s="637"/>
      <c r="BG37" s="637"/>
      <c r="BH37" s="7"/>
      <c r="BI37" s="613" t="s">
        <v>6</v>
      </c>
      <c r="BJ37" s="614"/>
      <c r="BK37" s="614"/>
      <c r="BL37" s="614"/>
      <c r="BM37" s="614"/>
      <c r="BN37" s="614"/>
      <c r="BO37" s="614"/>
      <c r="BP37" s="614"/>
      <c r="BQ37" s="614"/>
      <c r="BR37" s="614"/>
      <c r="BS37" s="615"/>
      <c r="BT37" s="633">
        <v>311.45999999999998</v>
      </c>
      <c r="BU37" s="634"/>
      <c r="BV37" s="634"/>
      <c r="BW37" s="634"/>
      <c r="BX37" s="634"/>
      <c r="BY37" s="634"/>
      <c r="BZ37" s="634"/>
      <c r="CA37" s="634"/>
      <c r="CB37" s="634"/>
      <c r="CC37" s="635"/>
      <c r="CD37" s="633">
        <v>398.72508442074309</v>
      </c>
      <c r="CE37" s="634"/>
      <c r="CF37" s="634"/>
      <c r="CG37" s="634"/>
      <c r="CH37" s="634"/>
      <c r="CI37" s="634"/>
      <c r="CJ37" s="634"/>
      <c r="CK37" s="634"/>
      <c r="CL37" s="634"/>
      <c r="CM37" s="635"/>
      <c r="CN37" s="623"/>
      <c r="CO37" s="624"/>
      <c r="CP37" s="624"/>
      <c r="CQ37" s="624"/>
      <c r="CR37" s="624"/>
      <c r="CS37" s="624"/>
      <c r="CT37" s="624"/>
      <c r="CU37" s="624"/>
      <c r="CV37" s="624"/>
      <c r="CW37" s="624"/>
      <c r="CX37" s="624"/>
      <c r="CY37" s="624"/>
      <c r="CZ37" s="624"/>
      <c r="DA37" s="624"/>
      <c r="DB37" s="624"/>
      <c r="DC37" s="624"/>
      <c r="DD37" s="625"/>
    </row>
    <row r="38" spans="1:108" s="6" customFormat="1" ht="21.95" customHeight="1" x14ac:dyDescent="0.2">
      <c r="A38" s="619" t="s">
        <v>136</v>
      </c>
      <c r="B38" s="620"/>
      <c r="C38" s="620"/>
      <c r="D38" s="620"/>
      <c r="E38" s="620"/>
      <c r="F38" s="620"/>
      <c r="G38" s="620"/>
      <c r="H38" s="620"/>
      <c r="I38" s="621"/>
      <c r="J38" s="5"/>
      <c r="K38" s="637" t="s">
        <v>128</v>
      </c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K38" s="637"/>
      <c r="AL38" s="637"/>
      <c r="AM38" s="637"/>
      <c r="AN38" s="637"/>
      <c r="AO38" s="637"/>
      <c r="AP38" s="637"/>
      <c r="AQ38" s="637"/>
      <c r="AR38" s="637"/>
      <c r="AS38" s="637"/>
      <c r="AT38" s="637"/>
      <c r="AU38" s="637"/>
      <c r="AV38" s="637"/>
      <c r="AW38" s="637"/>
      <c r="AX38" s="637"/>
      <c r="AY38" s="637"/>
      <c r="AZ38" s="637"/>
      <c r="BA38" s="637"/>
      <c r="BB38" s="637"/>
      <c r="BC38" s="637"/>
      <c r="BD38" s="637"/>
      <c r="BE38" s="637"/>
      <c r="BF38" s="637"/>
      <c r="BG38" s="637"/>
      <c r="BH38" s="7"/>
      <c r="BI38" s="613" t="s">
        <v>6</v>
      </c>
      <c r="BJ38" s="614"/>
      <c r="BK38" s="614"/>
      <c r="BL38" s="614"/>
      <c r="BM38" s="614"/>
      <c r="BN38" s="614"/>
      <c r="BO38" s="614"/>
      <c r="BP38" s="614"/>
      <c r="BQ38" s="614"/>
      <c r="BR38" s="614"/>
      <c r="BS38" s="615"/>
      <c r="BT38" s="633"/>
      <c r="BU38" s="634"/>
      <c r="BV38" s="634"/>
      <c r="BW38" s="634"/>
      <c r="BX38" s="634"/>
      <c r="BY38" s="634"/>
      <c r="BZ38" s="634"/>
      <c r="CA38" s="634"/>
      <c r="CB38" s="634"/>
      <c r="CC38" s="635"/>
      <c r="CD38" s="633">
        <v>49.824657125851928</v>
      </c>
      <c r="CE38" s="634"/>
      <c r="CF38" s="634"/>
      <c r="CG38" s="634"/>
      <c r="CH38" s="634"/>
      <c r="CI38" s="634"/>
      <c r="CJ38" s="634"/>
      <c r="CK38" s="634"/>
      <c r="CL38" s="634"/>
      <c r="CM38" s="635"/>
      <c r="CN38" s="623"/>
      <c r="CO38" s="624"/>
      <c r="CP38" s="624"/>
      <c r="CQ38" s="624"/>
      <c r="CR38" s="624"/>
      <c r="CS38" s="624"/>
      <c r="CT38" s="624"/>
      <c r="CU38" s="624"/>
      <c r="CV38" s="624"/>
      <c r="CW38" s="624"/>
      <c r="CX38" s="624"/>
      <c r="CY38" s="624"/>
      <c r="CZ38" s="624"/>
      <c r="DA38" s="624"/>
      <c r="DB38" s="624"/>
      <c r="DC38" s="624"/>
      <c r="DD38" s="625"/>
    </row>
    <row r="39" spans="1:108" s="6" customFormat="1" ht="18.95" customHeight="1" x14ac:dyDescent="0.2">
      <c r="A39" s="619" t="s">
        <v>137</v>
      </c>
      <c r="B39" s="620"/>
      <c r="C39" s="620"/>
      <c r="D39" s="620"/>
      <c r="E39" s="620"/>
      <c r="F39" s="620"/>
      <c r="G39" s="620"/>
      <c r="H39" s="620"/>
      <c r="I39" s="621"/>
      <c r="J39" s="5"/>
      <c r="K39" s="637" t="s">
        <v>129</v>
      </c>
      <c r="L39" s="637"/>
      <c r="M39" s="637"/>
      <c r="N39" s="637"/>
      <c r="O39" s="637"/>
      <c r="P39" s="637"/>
      <c r="Q39" s="637"/>
      <c r="R39" s="637"/>
      <c r="S39" s="637"/>
      <c r="T39" s="637"/>
      <c r="U39" s="637"/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37"/>
      <c r="AT39" s="637"/>
      <c r="AU39" s="637"/>
      <c r="AV39" s="637"/>
      <c r="AW39" s="637"/>
      <c r="AX39" s="637"/>
      <c r="AY39" s="637"/>
      <c r="AZ39" s="637"/>
      <c r="BA39" s="637"/>
      <c r="BB39" s="637"/>
      <c r="BC39" s="637"/>
      <c r="BD39" s="637"/>
      <c r="BE39" s="637"/>
      <c r="BF39" s="637"/>
      <c r="BG39" s="637"/>
      <c r="BH39" s="7"/>
      <c r="BI39" s="613" t="s">
        <v>6</v>
      </c>
      <c r="BJ39" s="614"/>
      <c r="BK39" s="614"/>
      <c r="BL39" s="614"/>
      <c r="BM39" s="614"/>
      <c r="BN39" s="614"/>
      <c r="BO39" s="614"/>
      <c r="BP39" s="614"/>
      <c r="BQ39" s="614"/>
      <c r="BR39" s="614"/>
      <c r="BS39" s="615"/>
      <c r="BT39" s="633">
        <v>96.03</v>
      </c>
      <c r="BU39" s="634"/>
      <c r="BV39" s="634"/>
      <c r="BW39" s="634"/>
      <c r="BX39" s="634"/>
      <c r="BY39" s="634"/>
      <c r="BZ39" s="634"/>
      <c r="CA39" s="634"/>
      <c r="CB39" s="634"/>
      <c r="CC39" s="635"/>
      <c r="CD39" s="633">
        <v>1293.4467548963516</v>
      </c>
      <c r="CE39" s="634"/>
      <c r="CF39" s="634"/>
      <c r="CG39" s="634"/>
      <c r="CH39" s="634"/>
      <c r="CI39" s="634"/>
      <c r="CJ39" s="634"/>
      <c r="CK39" s="634"/>
      <c r="CL39" s="634"/>
      <c r="CM39" s="635"/>
      <c r="CN39" s="623"/>
      <c r="CO39" s="624"/>
      <c r="CP39" s="624"/>
      <c r="CQ39" s="624"/>
      <c r="CR39" s="624"/>
      <c r="CS39" s="624"/>
      <c r="CT39" s="624"/>
      <c r="CU39" s="624"/>
      <c r="CV39" s="624"/>
      <c r="CW39" s="624"/>
      <c r="CX39" s="624"/>
      <c r="CY39" s="624"/>
      <c r="CZ39" s="624"/>
      <c r="DA39" s="624"/>
      <c r="DB39" s="624"/>
      <c r="DC39" s="624"/>
      <c r="DD39" s="625"/>
    </row>
    <row r="40" spans="1:108" s="6" customFormat="1" ht="45" customHeight="1" x14ac:dyDescent="0.2">
      <c r="A40" s="619" t="s">
        <v>103</v>
      </c>
      <c r="B40" s="620"/>
      <c r="C40" s="620"/>
      <c r="D40" s="620"/>
      <c r="E40" s="620"/>
      <c r="F40" s="620"/>
      <c r="G40" s="620"/>
      <c r="H40" s="620"/>
      <c r="I40" s="621"/>
      <c r="J40" s="5"/>
      <c r="K40" s="622" t="s">
        <v>104</v>
      </c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2"/>
      <c r="AR40" s="622"/>
      <c r="AS40" s="622"/>
      <c r="AT40" s="622"/>
      <c r="AU40" s="622"/>
      <c r="AV40" s="622"/>
      <c r="AW40" s="622"/>
      <c r="AX40" s="622"/>
      <c r="AY40" s="622"/>
      <c r="AZ40" s="622"/>
      <c r="BA40" s="622"/>
      <c r="BB40" s="622"/>
      <c r="BC40" s="622"/>
      <c r="BD40" s="622"/>
      <c r="BE40" s="622"/>
      <c r="BF40" s="622"/>
      <c r="BG40" s="622"/>
      <c r="BH40" s="7"/>
      <c r="BI40" s="613" t="s">
        <v>6</v>
      </c>
      <c r="BJ40" s="614"/>
      <c r="BK40" s="614"/>
      <c r="BL40" s="614"/>
      <c r="BM40" s="614"/>
      <c r="BN40" s="614"/>
      <c r="BO40" s="614"/>
      <c r="BP40" s="614"/>
      <c r="BQ40" s="614"/>
      <c r="BR40" s="614"/>
      <c r="BS40" s="615"/>
      <c r="BT40" s="633">
        <v>0</v>
      </c>
      <c r="BU40" s="634"/>
      <c r="BV40" s="634"/>
      <c r="BW40" s="634"/>
      <c r="BX40" s="634"/>
      <c r="BY40" s="634"/>
      <c r="BZ40" s="634"/>
      <c r="CA40" s="634"/>
      <c r="CB40" s="634"/>
      <c r="CC40" s="635"/>
      <c r="CD40" s="633">
        <v>0</v>
      </c>
      <c r="CE40" s="634"/>
      <c r="CF40" s="634"/>
      <c r="CG40" s="634"/>
      <c r="CH40" s="634"/>
      <c r="CI40" s="634"/>
      <c r="CJ40" s="634"/>
      <c r="CK40" s="634"/>
      <c r="CL40" s="634"/>
      <c r="CM40" s="635"/>
      <c r="CN40" s="639"/>
      <c r="CO40" s="637"/>
      <c r="CP40" s="637"/>
      <c r="CQ40" s="637"/>
      <c r="CR40" s="637"/>
      <c r="CS40" s="637"/>
      <c r="CT40" s="637"/>
      <c r="CU40" s="637"/>
      <c r="CV40" s="637"/>
      <c r="CW40" s="637"/>
      <c r="CX40" s="637"/>
      <c r="CY40" s="637"/>
      <c r="CZ40" s="637"/>
      <c r="DA40" s="637"/>
      <c r="DB40" s="637"/>
      <c r="DC40" s="637"/>
      <c r="DD40" s="638"/>
    </row>
    <row r="41" spans="1:108" s="6" customFormat="1" ht="30" customHeight="1" x14ac:dyDescent="0.2">
      <c r="A41" s="619" t="s">
        <v>105</v>
      </c>
      <c r="B41" s="620"/>
      <c r="C41" s="620"/>
      <c r="D41" s="620"/>
      <c r="E41" s="620"/>
      <c r="F41" s="620"/>
      <c r="G41" s="620"/>
      <c r="H41" s="620"/>
      <c r="I41" s="621"/>
      <c r="J41" s="5"/>
      <c r="K41" s="622" t="s">
        <v>106</v>
      </c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  <c r="AR41" s="622"/>
      <c r="AS41" s="622"/>
      <c r="AT41" s="622"/>
      <c r="AU41" s="622"/>
      <c r="AV41" s="622"/>
      <c r="AW41" s="622"/>
      <c r="AX41" s="622"/>
      <c r="AY41" s="622"/>
      <c r="AZ41" s="622"/>
      <c r="BA41" s="622"/>
      <c r="BB41" s="622"/>
      <c r="BC41" s="622"/>
      <c r="BD41" s="622"/>
      <c r="BE41" s="622"/>
      <c r="BF41" s="622"/>
      <c r="BG41" s="622"/>
      <c r="BH41" s="7"/>
      <c r="BI41" s="613" t="s">
        <v>6</v>
      </c>
      <c r="BJ41" s="614"/>
      <c r="BK41" s="614"/>
      <c r="BL41" s="614"/>
      <c r="BM41" s="614"/>
      <c r="BN41" s="614"/>
      <c r="BO41" s="614"/>
      <c r="BP41" s="614"/>
      <c r="BQ41" s="614"/>
      <c r="BR41" s="614"/>
      <c r="BS41" s="615"/>
      <c r="BT41" s="633">
        <v>0</v>
      </c>
      <c r="BU41" s="634"/>
      <c r="BV41" s="634"/>
      <c r="BW41" s="634"/>
      <c r="BX41" s="634"/>
      <c r="BY41" s="634"/>
      <c r="BZ41" s="634"/>
      <c r="CA41" s="634"/>
      <c r="CB41" s="634"/>
      <c r="CC41" s="635"/>
      <c r="CD41" s="633">
        <v>0</v>
      </c>
      <c r="CE41" s="634"/>
      <c r="CF41" s="634"/>
      <c r="CG41" s="634"/>
      <c r="CH41" s="634"/>
      <c r="CI41" s="634"/>
      <c r="CJ41" s="634"/>
      <c r="CK41" s="634"/>
      <c r="CL41" s="634"/>
      <c r="CM41" s="635"/>
      <c r="CN41" s="639"/>
      <c r="CO41" s="637"/>
      <c r="CP41" s="637"/>
      <c r="CQ41" s="637"/>
      <c r="CR41" s="637"/>
      <c r="CS41" s="637"/>
      <c r="CT41" s="637"/>
      <c r="CU41" s="637"/>
      <c r="CV41" s="637"/>
      <c r="CW41" s="637"/>
      <c r="CX41" s="637"/>
      <c r="CY41" s="637"/>
      <c r="CZ41" s="637"/>
      <c r="DA41" s="637"/>
      <c r="DB41" s="637"/>
      <c r="DC41" s="637"/>
      <c r="DD41" s="638"/>
    </row>
    <row r="42" spans="1:108" s="6" customFormat="1" ht="30" customHeight="1" x14ac:dyDescent="0.2">
      <c r="A42" s="619" t="s">
        <v>48</v>
      </c>
      <c r="B42" s="620"/>
      <c r="C42" s="620"/>
      <c r="D42" s="620"/>
      <c r="E42" s="620"/>
      <c r="F42" s="620"/>
      <c r="G42" s="620"/>
      <c r="H42" s="620"/>
      <c r="I42" s="621"/>
      <c r="J42" s="5"/>
      <c r="K42" s="622" t="s">
        <v>49</v>
      </c>
      <c r="L42" s="622"/>
      <c r="M42" s="622"/>
      <c r="N42" s="622"/>
      <c r="O42" s="622"/>
      <c r="P42" s="622"/>
      <c r="Q42" s="622"/>
      <c r="R42" s="622"/>
      <c r="S42" s="622"/>
      <c r="T42" s="622"/>
      <c r="U42" s="622"/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2"/>
      <c r="AG42" s="622"/>
      <c r="AH42" s="622"/>
      <c r="AI42" s="622"/>
      <c r="AJ42" s="622"/>
      <c r="AK42" s="622"/>
      <c r="AL42" s="622"/>
      <c r="AM42" s="622"/>
      <c r="AN42" s="622"/>
      <c r="AO42" s="622"/>
      <c r="AP42" s="622"/>
      <c r="AQ42" s="622"/>
      <c r="AR42" s="622"/>
      <c r="AS42" s="622"/>
      <c r="AT42" s="622"/>
      <c r="AU42" s="622"/>
      <c r="AV42" s="622"/>
      <c r="AW42" s="622"/>
      <c r="AX42" s="622"/>
      <c r="AY42" s="622"/>
      <c r="AZ42" s="622"/>
      <c r="BA42" s="622"/>
      <c r="BB42" s="622"/>
      <c r="BC42" s="622"/>
      <c r="BD42" s="622"/>
      <c r="BE42" s="622"/>
      <c r="BF42" s="622"/>
      <c r="BG42" s="622"/>
      <c r="BH42" s="7"/>
      <c r="BI42" s="613" t="s">
        <v>6</v>
      </c>
      <c r="BJ42" s="614"/>
      <c r="BK42" s="614"/>
      <c r="BL42" s="614"/>
      <c r="BM42" s="614"/>
      <c r="BN42" s="614"/>
      <c r="BO42" s="614"/>
      <c r="BP42" s="614"/>
      <c r="BQ42" s="614"/>
      <c r="BR42" s="614"/>
      <c r="BS42" s="615"/>
      <c r="BT42" s="633">
        <v>31140.379999999997</v>
      </c>
      <c r="BU42" s="634"/>
      <c r="BV42" s="634"/>
      <c r="BW42" s="634"/>
      <c r="BX42" s="634"/>
      <c r="BY42" s="634"/>
      <c r="BZ42" s="634"/>
      <c r="CA42" s="634"/>
      <c r="CB42" s="634"/>
      <c r="CC42" s="635"/>
      <c r="CD42" s="633">
        <v>30921.181317705636</v>
      </c>
      <c r="CE42" s="634"/>
      <c r="CF42" s="634"/>
      <c r="CG42" s="634"/>
      <c r="CH42" s="634"/>
      <c r="CI42" s="634"/>
      <c r="CJ42" s="634"/>
      <c r="CK42" s="634"/>
      <c r="CL42" s="634"/>
      <c r="CM42" s="635"/>
      <c r="CN42" s="636"/>
      <c r="CO42" s="637"/>
      <c r="CP42" s="637"/>
      <c r="CQ42" s="637"/>
      <c r="CR42" s="637"/>
      <c r="CS42" s="637"/>
      <c r="CT42" s="637"/>
      <c r="CU42" s="637"/>
      <c r="CV42" s="637"/>
      <c r="CW42" s="637"/>
      <c r="CX42" s="637"/>
      <c r="CY42" s="637"/>
      <c r="CZ42" s="637"/>
      <c r="DA42" s="637"/>
      <c r="DB42" s="637"/>
      <c r="DC42" s="637"/>
      <c r="DD42" s="638"/>
    </row>
    <row r="43" spans="1:108" s="6" customFormat="1" ht="15" customHeight="1" x14ac:dyDescent="0.2">
      <c r="A43" s="619" t="s">
        <v>50</v>
      </c>
      <c r="B43" s="620"/>
      <c r="C43" s="620"/>
      <c r="D43" s="620"/>
      <c r="E43" s="620"/>
      <c r="F43" s="620"/>
      <c r="G43" s="620"/>
      <c r="H43" s="620"/>
      <c r="I43" s="621"/>
      <c r="J43" s="5"/>
      <c r="K43" s="622" t="s">
        <v>51</v>
      </c>
      <c r="L43" s="622"/>
      <c r="M43" s="622"/>
      <c r="N43" s="622"/>
      <c r="O43" s="622"/>
      <c r="P43" s="622"/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  <c r="AI43" s="622"/>
      <c r="AJ43" s="622"/>
      <c r="AK43" s="622"/>
      <c r="AL43" s="622"/>
      <c r="AM43" s="622"/>
      <c r="AN43" s="622"/>
      <c r="AO43" s="622"/>
      <c r="AP43" s="622"/>
      <c r="AQ43" s="622"/>
      <c r="AR43" s="622"/>
      <c r="AS43" s="622"/>
      <c r="AT43" s="622"/>
      <c r="AU43" s="622"/>
      <c r="AV43" s="622"/>
      <c r="AW43" s="622"/>
      <c r="AX43" s="622"/>
      <c r="AY43" s="622"/>
      <c r="AZ43" s="622"/>
      <c r="BA43" s="622"/>
      <c r="BB43" s="622"/>
      <c r="BC43" s="622"/>
      <c r="BD43" s="622"/>
      <c r="BE43" s="622"/>
      <c r="BF43" s="622"/>
      <c r="BG43" s="622"/>
      <c r="BH43" s="7"/>
      <c r="BI43" s="613" t="s">
        <v>6</v>
      </c>
      <c r="BJ43" s="614"/>
      <c r="BK43" s="614"/>
      <c r="BL43" s="614"/>
      <c r="BM43" s="614"/>
      <c r="BN43" s="614"/>
      <c r="BO43" s="614"/>
      <c r="BP43" s="614"/>
      <c r="BQ43" s="614"/>
      <c r="BR43" s="614"/>
      <c r="BS43" s="615"/>
      <c r="BT43" s="633">
        <v>0</v>
      </c>
      <c r="BU43" s="634"/>
      <c r="BV43" s="634"/>
      <c r="BW43" s="634"/>
      <c r="BX43" s="634"/>
      <c r="BY43" s="634"/>
      <c r="BZ43" s="634"/>
      <c r="CA43" s="634"/>
      <c r="CB43" s="634"/>
      <c r="CC43" s="635"/>
      <c r="CD43" s="633">
        <v>0</v>
      </c>
      <c r="CE43" s="634"/>
      <c r="CF43" s="634"/>
      <c r="CG43" s="634"/>
      <c r="CH43" s="634"/>
      <c r="CI43" s="634"/>
      <c r="CJ43" s="634"/>
      <c r="CK43" s="634"/>
      <c r="CL43" s="634"/>
      <c r="CM43" s="635"/>
      <c r="CN43" s="639"/>
      <c r="CO43" s="637"/>
      <c r="CP43" s="637"/>
      <c r="CQ43" s="637"/>
      <c r="CR43" s="637"/>
      <c r="CS43" s="637"/>
      <c r="CT43" s="637"/>
      <c r="CU43" s="637"/>
      <c r="CV43" s="637"/>
      <c r="CW43" s="637"/>
      <c r="CX43" s="637"/>
      <c r="CY43" s="637"/>
      <c r="CZ43" s="637"/>
      <c r="DA43" s="637"/>
      <c r="DB43" s="637"/>
      <c r="DC43" s="637"/>
      <c r="DD43" s="638"/>
    </row>
    <row r="44" spans="1:108" s="6" customFormat="1" ht="45" customHeight="1" x14ac:dyDescent="0.2">
      <c r="A44" s="619" t="s">
        <v>52</v>
      </c>
      <c r="B44" s="620"/>
      <c r="C44" s="620"/>
      <c r="D44" s="620"/>
      <c r="E44" s="620"/>
      <c r="F44" s="620"/>
      <c r="G44" s="620"/>
      <c r="H44" s="620"/>
      <c r="I44" s="621"/>
      <c r="J44" s="5"/>
      <c r="K44" s="622" t="s">
        <v>53</v>
      </c>
      <c r="L44" s="622"/>
      <c r="M44" s="622"/>
      <c r="N44" s="622"/>
      <c r="O44" s="622"/>
      <c r="P44" s="622"/>
      <c r="Q44" s="622"/>
      <c r="R44" s="622"/>
      <c r="S44" s="622"/>
      <c r="T44" s="622"/>
      <c r="U44" s="622"/>
      <c r="V44" s="622"/>
      <c r="W44" s="622"/>
      <c r="X44" s="622"/>
      <c r="Y44" s="622"/>
      <c r="Z44" s="622"/>
      <c r="AA44" s="622"/>
      <c r="AB44" s="622"/>
      <c r="AC44" s="622"/>
      <c r="AD44" s="622"/>
      <c r="AE44" s="622"/>
      <c r="AF44" s="622"/>
      <c r="AG44" s="622"/>
      <c r="AH44" s="622"/>
      <c r="AI44" s="622"/>
      <c r="AJ44" s="622"/>
      <c r="AK44" s="622"/>
      <c r="AL44" s="622"/>
      <c r="AM44" s="622"/>
      <c r="AN44" s="622"/>
      <c r="AO44" s="622"/>
      <c r="AP44" s="622"/>
      <c r="AQ44" s="622"/>
      <c r="AR44" s="622"/>
      <c r="AS44" s="622"/>
      <c r="AT44" s="622"/>
      <c r="AU44" s="622"/>
      <c r="AV44" s="622"/>
      <c r="AW44" s="622"/>
      <c r="AX44" s="622"/>
      <c r="AY44" s="622"/>
      <c r="AZ44" s="622"/>
      <c r="BA44" s="622"/>
      <c r="BB44" s="622"/>
      <c r="BC44" s="622"/>
      <c r="BD44" s="622"/>
      <c r="BE44" s="622"/>
      <c r="BF44" s="622"/>
      <c r="BG44" s="622"/>
      <c r="BH44" s="7"/>
      <c r="BI44" s="613" t="s">
        <v>6</v>
      </c>
      <c r="BJ44" s="614"/>
      <c r="BK44" s="614"/>
      <c r="BL44" s="614"/>
      <c r="BM44" s="614"/>
      <c r="BN44" s="614"/>
      <c r="BO44" s="614"/>
      <c r="BP44" s="614"/>
      <c r="BQ44" s="614"/>
      <c r="BR44" s="614"/>
      <c r="BS44" s="615"/>
      <c r="BT44" s="633">
        <v>0</v>
      </c>
      <c r="BU44" s="634"/>
      <c r="BV44" s="634"/>
      <c r="BW44" s="634"/>
      <c r="BX44" s="634"/>
      <c r="BY44" s="634"/>
      <c r="BZ44" s="634"/>
      <c r="CA44" s="634"/>
      <c r="CB44" s="634"/>
      <c r="CC44" s="635"/>
      <c r="CD44" s="633">
        <v>1092.8987099999999</v>
      </c>
      <c r="CE44" s="634"/>
      <c r="CF44" s="634"/>
      <c r="CG44" s="634"/>
      <c r="CH44" s="634"/>
      <c r="CI44" s="634"/>
      <c r="CJ44" s="634"/>
      <c r="CK44" s="634"/>
      <c r="CL44" s="634"/>
      <c r="CM44" s="635"/>
      <c r="CN44" s="639"/>
      <c r="CO44" s="637"/>
      <c r="CP44" s="637"/>
      <c r="CQ44" s="637"/>
      <c r="CR44" s="637"/>
      <c r="CS44" s="637"/>
      <c r="CT44" s="637"/>
      <c r="CU44" s="637"/>
      <c r="CV44" s="637"/>
      <c r="CW44" s="637"/>
      <c r="CX44" s="637"/>
      <c r="CY44" s="637"/>
      <c r="CZ44" s="637"/>
      <c r="DA44" s="637"/>
      <c r="DB44" s="637"/>
      <c r="DC44" s="637"/>
      <c r="DD44" s="638"/>
    </row>
    <row r="45" spans="1:108" s="6" customFormat="1" ht="15" customHeight="1" x14ac:dyDescent="0.2">
      <c r="A45" s="619" t="s">
        <v>54</v>
      </c>
      <c r="B45" s="620"/>
      <c r="C45" s="620"/>
      <c r="D45" s="620"/>
      <c r="E45" s="620"/>
      <c r="F45" s="620"/>
      <c r="G45" s="620"/>
      <c r="H45" s="620"/>
      <c r="I45" s="621"/>
      <c r="J45" s="5"/>
      <c r="K45" s="622" t="s">
        <v>55</v>
      </c>
      <c r="L45" s="622"/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22"/>
      <c r="AN45" s="622"/>
      <c r="AO45" s="622"/>
      <c r="AP45" s="622"/>
      <c r="AQ45" s="622"/>
      <c r="AR45" s="622"/>
      <c r="AS45" s="622"/>
      <c r="AT45" s="622"/>
      <c r="AU45" s="622"/>
      <c r="AV45" s="622"/>
      <c r="AW45" s="622"/>
      <c r="AX45" s="622"/>
      <c r="AY45" s="622"/>
      <c r="AZ45" s="622"/>
      <c r="BA45" s="622"/>
      <c r="BB45" s="622"/>
      <c r="BC45" s="622"/>
      <c r="BD45" s="622"/>
      <c r="BE45" s="622"/>
      <c r="BF45" s="622"/>
      <c r="BG45" s="622"/>
      <c r="BH45" s="7"/>
      <c r="BI45" s="613" t="s">
        <v>6</v>
      </c>
      <c r="BJ45" s="614"/>
      <c r="BK45" s="614"/>
      <c r="BL45" s="614"/>
      <c r="BM45" s="614"/>
      <c r="BN45" s="614"/>
      <c r="BO45" s="614"/>
      <c r="BP45" s="614"/>
      <c r="BQ45" s="614"/>
      <c r="BR45" s="614"/>
      <c r="BS45" s="615"/>
      <c r="BT45" s="633">
        <v>15853.98</v>
      </c>
      <c r="BU45" s="634"/>
      <c r="BV45" s="634"/>
      <c r="BW45" s="634"/>
      <c r="BX45" s="634"/>
      <c r="BY45" s="634"/>
      <c r="BZ45" s="634"/>
      <c r="CA45" s="634"/>
      <c r="CB45" s="634"/>
      <c r="CC45" s="635"/>
      <c r="CD45" s="633">
        <v>15502.264621977227</v>
      </c>
      <c r="CE45" s="634"/>
      <c r="CF45" s="634"/>
      <c r="CG45" s="634"/>
      <c r="CH45" s="634"/>
      <c r="CI45" s="634"/>
      <c r="CJ45" s="634"/>
      <c r="CK45" s="634"/>
      <c r="CL45" s="634"/>
      <c r="CM45" s="635"/>
      <c r="CN45" s="639"/>
      <c r="CO45" s="637"/>
      <c r="CP45" s="637"/>
      <c r="CQ45" s="637"/>
      <c r="CR45" s="637"/>
      <c r="CS45" s="637"/>
      <c r="CT45" s="637"/>
      <c r="CU45" s="637"/>
      <c r="CV45" s="637"/>
      <c r="CW45" s="637"/>
      <c r="CX45" s="637"/>
      <c r="CY45" s="637"/>
      <c r="CZ45" s="637"/>
      <c r="DA45" s="637"/>
      <c r="DB45" s="637"/>
      <c r="DC45" s="637"/>
      <c r="DD45" s="638"/>
    </row>
    <row r="46" spans="1:108" s="6" customFormat="1" ht="15" customHeight="1" x14ac:dyDescent="0.2">
      <c r="A46" s="619" t="s">
        <v>56</v>
      </c>
      <c r="B46" s="620"/>
      <c r="C46" s="620"/>
      <c r="D46" s="620"/>
      <c r="E46" s="620"/>
      <c r="F46" s="620"/>
      <c r="G46" s="620"/>
      <c r="H46" s="620"/>
      <c r="I46" s="621"/>
      <c r="J46" s="5"/>
      <c r="K46" s="622" t="s">
        <v>23</v>
      </c>
      <c r="L46" s="622"/>
      <c r="M46" s="622"/>
      <c r="N46" s="622"/>
      <c r="O46" s="622"/>
      <c r="P46" s="622"/>
      <c r="Q46" s="622"/>
      <c r="R46" s="622"/>
      <c r="S46" s="622"/>
      <c r="T46" s="622"/>
      <c r="U46" s="622"/>
      <c r="V46" s="622"/>
      <c r="W46" s="622"/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  <c r="AI46" s="622"/>
      <c r="AJ46" s="622"/>
      <c r="AK46" s="622"/>
      <c r="AL46" s="622"/>
      <c r="AM46" s="622"/>
      <c r="AN46" s="622"/>
      <c r="AO46" s="622"/>
      <c r="AP46" s="622"/>
      <c r="AQ46" s="622"/>
      <c r="AR46" s="622"/>
      <c r="AS46" s="622"/>
      <c r="AT46" s="622"/>
      <c r="AU46" s="622"/>
      <c r="AV46" s="622"/>
      <c r="AW46" s="622"/>
      <c r="AX46" s="622"/>
      <c r="AY46" s="622"/>
      <c r="AZ46" s="622"/>
      <c r="BA46" s="622"/>
      <c r="BB46" s="622"/>
      <c r="BC46" s="622"/>
      <c r="BD46" s="622"/>
      <c r="BE46" s="622"/>
      <c r="BF46" s="622"/>
      <c r="BG46" s="622"/>
      <c r="BH46" s="7"/>
      <c r="BI46" s="613" t="s">
        <v>6</v>
      </c>
      <c r="BJ46" s="614"/>
      <c r="BK46" s="614"/>
      <c r="BL46" s="614"/>
      <c r="BM46" s="614"/>
      <c r="BN46" s="614"/>
      <c r="BO46" s="614"/>
      <c r="BP46" s="614"/>
      <c r="BQ46" s="614"/>
      <c r="BR46" s="614"/>
      <c r="BS46" s="615"/>
      <c r="BT46" s="633">
        <v>10638.93</v>
      </c>
      <c r="BU46" s="634"/>
      <c r="BV46" s="634"/>
      <c r="BW46" s="634"/>
      <c r="BX46" s="634"/>
      <c r="BY46" s="634"/>
      <c r="BZ46" s="634"/>
      <c r="CA46" s="634"/>
      <c r="CB46" s="634"/>
      <c r="CC46" s="635"/>
      <c r="CD46" s="633">
        <v>6642.8859339187047</v>
      </c>
      <c r="CE46" s="634"/>
      <c r="CF46" s="634"/>
      <c r="CG46" s="634"/>
      <c r="CH46" s="634"/>
      <c r="CI46" s="634"/>
      <c r="CJ46" s="634"/>
      <c r="CK46" s="634"/>
      <c r="CL46" s="634"/>
      <c r="CM46" s="635"/>
      <c r="CN46" s="639"/>
      <c r="CO46" s="637"/>
      <c r="CP46" s="637"/>
      <c r="CQ46" s="637"/>
      <c r="CR46" s="637"/>
      <c r="CS46" s="637"/>
      <c r="CT46" s="637"/>
      <c r="CU46" s="637"/>
      <c r="CV46" s="637"/>
      <c r="CW46" s="637"/>
      <c r="CX46" s="637"/>
      <c r="CY46" s="637"/>
      <c r="CZ46" s="637"/>
      <c r="DA46" s="637"/>
      <c r="DB46" s="637"/>
      <c r="DC46" s="637"/>
      <c r="DD46" s="638"/>
    </row>
    <row r="47" spans="1:108" s="6" customFormat="1" ht="45" customHeight="1" x14ac:dyDescent="0.2">
      <c r="A47" s="619" t="s">
        <v>57</v>
      </c>
      <c r="B47" s="620"/>
      <c r="C47" s="620"/>
      <c r="D47" s="620"/>
      <c r="E47" s="620"/>
      <c r="F47" s="620"/>
      <c r="G47" s="620"/>
      <c r="H47" s="620"/>
      <c r="I47" s="621"/>
      <c r="J47" s="5"/>
      <c r="K47" s="622" t="s">
        <v>475</v>
      </c>
      <c r="L47" s="622"/>
      <c r="M47" s="622"/>
      <c r="N47" s="622"/>
      <c r="O47" s="622"/>
      <c r="P47" s="622"/>
      <c r="Q47" s="622"/>
      <c r="R47" s="622"/>
      <c r="S47" s="622"/>
      <c r="T47" s="622"/>
      <c r="U47" s="622"/>
      <c r="V47" s="622"/>
      <c r="W47" s="622"/>
      <c r="X47" s="622"/>
      <c r="Y47" s="622"/>
      <c r="Z47" s="622"/>
      <c r="AA47" s="622"/>
      <c r="AB47" s="622"/>
      <c r="AC47" s="622"/>
      <c r="AD47" s="622"/>
      <c r="AE47" s="622"/>
      <c r="AF47" s="622"/>
      <c r="AG47" s="622"/>
      <c r="AH47" s="622"/>
      <c r="AI47" s="622"/>
      <c r="AJ47" s="622"/>
      <c r="AK47" s="622"/>
      <c r="AL47" s="622"/>
      <c r="AM47" s="622"/>
      <c r="AN47" s="622"/>
      <c r="AO47" s="622"/>
      <c r="AP47" s="622"/>
      <c r="AQ47" s="622"/>
      <c r="AR47" s="622"/>
      <c r="AS47" s="622"/>
      <c r="AT47" s="622"/>
      <c r="AU47" s="622"/>
      <c r="AV47" s="622"/>
      <c r="AW47" s="622"/>
      <c r="AX47" s="622"/>
      <c r="AY47" s="622"/>
      <c r="AZ47" s="622"/>
      <c r="BA47" s="622"/>
      <c r="BB47" s="622"/>
      <c r="BC47" s="622"/>
      <c r="BD47" s="622"/>
      <c r="BE47" s="622"/>
      <c r="BF47" s="622"/>
      <c r="BG47" s="622"/>
      <c r="BH47" s="7"/>
      <c r="BI47" s="613" t="s">
        <v>6</v>
      </c>
      <c r="BJ47" s="614"/>
      <c r="BK47" s="614"/>
      <c r="BL47" s="614"/>
      <c r="BM47" s="614"/>
      <c r="BN47" s="614"/>
      <c r="BO47" s="614"/>
      <c r="BP47" s="614"/>
      <c r="BQ47" s="614"/>
      <c r="BR47" s="614"/>
      <c r="BS47" s="615"/>
      <c r="BT47" s="633">
        <v>0</v>
      </c>
      <c r="BU47" s="634"/>
      <c r="BV47" s="634"/>
      <c r="BW47" s="634"/>
      <c r="BX47" s="634"/>
      <c r="BY47" s="634"/>
      <c r="BZ47" s="634"/>
      <c r="CA47" s="634"/>
      <c r="CB47" s="634"/>
      <c r="CC47" s="635"/>
      <c r="CD47" s="633">
        <v>663.79458325075586</v>
      </c>
      <c r="CE47" s="634"/>
      <c r="CF47" s="634"/>
      <c r="CG47" s="634"/>
      <c r="CH47" s="634"/>
      <c r="CI47" s="634"/>
      <c r="CJ47" s="634"/>
      <c r="CK47" s="634"/>
      <c r="CL47" s="634"/>
      <c r="CM47" s="635"/>
      <c r="CN47" s="639"/>
      <c r="CO47" s="637"/>
      <c r="CP47" s="637"/>
      <c r="CQ47" s="637"/>
      <c r="CR47" s="637"/>
      <c r="CS47" s="637"/>
      <c r="CT47" s="637"/>
      <c r="CU47" s="637"/>
      <c r="CV47" s="637"/>
      <c r="CW47" s="637"/>
      <c r="CX47" s="637"/>
      <c r="CY47" s="637"/>
      <c r="CZ47" s="637"/>
      <c r="DA47" s="637"/>
      <c r="DB47" s="637"/>
      <c r="DC47" s="637"/>
      <c r="DD47" s="638"/>
    </row>
    <row r="48" spans="1:108" s="6" customFormat="1" ht="15" customHeight="1" x14ac:dyDescent="0.2">
      <c r="A48" s="619" t="s">
        <v>58</v>
      </c>
      <c r="B48" s="620"/>
      <c r="C48" s="620"/>
      <c r="D48" s="620"/>
      <c r="E48" s="620"/>
      <c r="F48" s="620"/>
      <c r="G48" s="620"/>
      <c r="H48" s="620"/>
      <c r="I48" s="621"/>
      <c r="J48" s="5"/>
      <c r="K48" s="622" t="s">
        <v>107</v>
      </c>
      <c r="L48" s="622"/>
      <c r="M48" s="622"/>
      <c r="N48" s="622"/>
      <c r="O48" s="622"/>
      <c r="P48" s="622"/>
      <c r="Q48" s="622"/>
      <c r="R48" s="622"/>
      <c r="S48" s="622"/>
      <c r="T48" s="622"/>
      <c r="U48" s="622"/>
      <c r="V48" s="622"/>
      <c r="W48" s="622"/>
      <c r="X48" s="622"/>
      <c r="Y48" s="622"/>
      <c r="Z48" s="622"/>
      <c r="AA48" s="622"/>
      <c r="AB48" s="622"/>
      <c r="AC48" s="622"/>
      <c r="AD48" s="622"/>
      <c r="AE48" s="622"/>
      <c r="AF48" s="622"/>
      <c r="AG48" s="622"/>
      <c r="AH48" s="622"/>
      <c r="AI48" s="622"/>
      <c r="AJ48" s="622"/>
      <c r="AK48" s="622"/>
      <c r="AL48" s="622"/>
      <c r="AM48" s="622"/>
      <c r="AN48" s="622"/>
      <c r="AO48" s="622"/>
      <c r="AP48" s="622"/>
      <c r="AQ48" s="622"/>
      <c r="AR48" s="622"/>
      <c r="AS48" s="622"/>
      <c r="AT48" s="622"/>
      <c r="AU48" s="622"/>
      <c r="AV48" s="622"/>
      <c r="AW48" s="622"/>
      <c r="AX48" s="622"/>
      <c r="AY48" s="622"/>
      <c r="AZ48" s="622"/>
      <c r="BA48" s="622"/>
      <c r="BB48" s="622"/>
      <c r="BC48" s="622"/>
      <c r="BD48" s="622"/>
      <c r="BE48" s="622"/>
      <c r="BF48" s="622"/>
      <c r="BG48" s="622"/>
      <c r="BH48" s="7"/>
      <c r="BI48" s="613" t="s">
        <v>6</v>
      </c>
      <c r="BJ48" s="614"/>
      <c r="BK48" s="614"/>
      <c r="BL48" s="614"/>
      <c r="BM48" s="614"/>
      <c r="BN48" s="614"/>
      <c r="BO48" s="614"/>
      <c r="BP48" s="614"/>
      <c r="BQ48" s="614"/>
      <c r="BR48" s="614"/>
      <c r="BS48" s="615"/>
      <c r="BT48" s="633">
        <v>4639.4799999999996</v>
      </c>
      <c r="BU48" s="634"/>
      <c r="BV48" s="634"/>
      <c r="BW48" s="634"/>
      <c r="BX48" s="634"/>
      <c r="BY48" s="634"/>
      <c r="BZ48" s="634"/>
      <c r="CA48" s="634"/>
      <c r="CB48" s="634"/>
      <c r="CC48" s="635"/>
      <c r="CD48" s="633">
        <v>5022.7472579510541</v>
      </c>
      <c r="CE48" s="634"/>
      <c r="CF48" s="634"/>
      <c r="CG48" s="634"/>
      <c r="CH48" s="634"/>
      <c r="CI48" s="634"/>
      <c r="CJ48" s="634"/>
      <c r="CK48" s="634"/>
      <c r="CL48" s="634"/>
      <c r="CM48" s="635"/>
      <c r="CN48" s="639"/>
      <c r="CO48" s="637"/>
      <c r="CP48" s="637"/>
      <c r="CQ48" s="637"/>
      <c r="CR48" s="637"/>
      <c r="CS48" s="637"/>
      <c r="CT48" s="637"/>
      <c r="CU48" s="637"/>
      <c r="CV48" s="637"/>
      <c r="CW48" s="637"/>
      <c r="CX48" s="637"/>
      <c r="CY48" s="637"/>
      <c r="CZ48" s="637"/>
      <c r="DA48" s="637"/>
      <c r="DB48" s="637"/>
      <c r="DC48" s="637"/>
      <c r="DD48" s="638"/>
    </row>
    <row r="49" spans="1:108" s="6" customFormat="1" ht="15" customHeight="1" x14ac:dyDescent="0.2">
      <c r="A49" s="619" t="s">
        <v>59</v>
      </c>
      <c r="B49" s="620"/>
      <c r="C49" s="620"/>
      <c r="D49" s="620"/>
      <c r="E49" s="620"/>
      <c r="F49" s="620"/>
      <c r="G49" s="620"/>
      <c r="H49" s="620"/>
      <c r="I49" s="621"/>
      <c r="J49" s="5"/>
      <c r="K49" s="622" t="s">
        <v>108</v>
      </c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  <c r="AI49" s="622"/>
      <c r="AJ49" s="622"/>
      <c r="AK49" s="622"/>
      <c r="AL49" s="622"/>
      <c r="AM49" s="622"/>
      <c r="AN49" s="622"/>
      <c r="AO49" s="622"/>
      <c r="AP49" s="622"/>
      <c r="AQ49" s="622"/>
      <c r="AR49" s="622"/>
      <c r="AS49" s="622"/>
      <c r="AT49" s="622"/>
      <c r="AU49" s="622"/>
      <c r="AV49" s="622"/>
      <c r="AW49" s="622"/>
      <c r="AX49" s="622"/>
      <c r="AY49" s="622"/>
      <c r="AZ49" s="622"/>
      <c r="BA49" s="622"/>
      <c r="BB49" s="622"/>
      <c r="BC49" s="622"/>
      <c r="BD49" s="622"/>
      <c r="BE49" s="622"/>
      <c r="BF49" s="622"/>
      <c r="BG49" s="622"/>
      <c r="BH49" s="7"/>
      <c r="BI49" s="613" t="s">
        <v>6</v>
      </c>
      <c r="BJ49" s="614"/>
      <c r="BK49" s="614"/>
      <c r="BL49" s="614"/>
      <c r="BM49" s="614"/>
      <c r="BN49" s="614"/>
      <c r="BO49" s="614"/>
      <c r="BP49" s="614"/>
      <c r="BQ49" s="614"/>
      <c r="BR49" s="614"/>
      <c r="BS49" s="615"/>
      <c r="BT49" s="633">
        <v>0</v>
      </c>
      <c r="BU49" s="634"/>
      <c r="BV49" s="634"/>
      <c r="BW49" s="634"/>
      <c r="BX49" s="634"/>
      <c r="BY49" s="634"/>
      <c r="BZ49" s="634"/>
      <c r="CA49" s="634"/>
      <c r="CB49" s="634"/>
      <c r="CC49" s="635"/>
      <c r="CD49" s="633">
        <v>0</v>
      </c>
      <c r="CE49" s="634"/>
      <c r="CF49" s="634"/>
      <c r="CG49" s="634"/>
      <c r="CH49" s="634"/>
      <c r="CI49" s="634"/>
      <c r="CJ49" s="634"/>
      <c r="CK49" s="634"/>
      <c r="CL49" s="634"/>
      <c r="CM49" s="635"/>
      <c r="CN49" s="639"/>
      <c r="CO49" s="637"/>
      <c r="CP49" s="637"/>
      <c r="CQ49" s="637"/>
      <c r="CR49" s="637"/>
      <c r="CS49" s="637"/>
      <c r="CT49" s="637"/>
      <c r="CU49" s="637"/>
      <c r="CV49" s="637"/>
      <c r="CW49" s="637"/>
      <c r="CX49" s="637"/>
      <c r="CY49" s="637"/>
      <c r="CZ49" s="637"/>
      <c r="DA49" s="637"/>
      <c r="DB49" s="637"/>
      <c r="DC49" s="637"/>
      <c r="DD49" s="638"/>
    </row>
    <row r="50" spans="1:108" s="6" customFormat="1" ht="15" customHeight="1" x14ac:dyDescent="0.2">
      <c r="A50" s="619" t="s">
        <v>63</v>
      </c>
      <c r="B50" s="620"/>
      <c r="C50" s="620"/>
      <c r="D50" s="620"/>
      <c r="E50" s="620"/>
      <c r="F50" s="620"/>
      <c r="G50" s="620"/>
      <c r="H50" s="620"/>
      <c r="I50" s="621"/>
      <c r="J50" s="5"/>
      <c r="K50" s="622" t="s">
        <v>24</v>
      </c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622"/>
      <c r="AG50" s="622"/>
      <c r="AH50" s="622"/>
      <c r="AI50" s="622"/>
      <c r="AJ50" s="622"/>
      <c r="AK50" s="622"/>
      <c r="AL50" s="622"/>
      <c r="AM50" s="622"/>
      <c r="AN50" s="622"/>
      <c r="AO50" s="622"/>
      <c r="AP50" s="622"/>
      <c r="AQ50" s="622"/>
      <c r="AR50" s="622"/>
      <c r="AS50" s="622"/>
      <c r="AT50" s="622"/>
      <c r="AU50" s="622"/>
      <c r="AV50" s="622"/>
      <c r="AW50" s="622"/>
      <c r="AX50" s="622"/>
      <c r="AY50" s="622"/>
      <c r="AZ50" s="622"/>
      <c r="BA50" s="622"/>
      <c r="BB50" s="622"/>
      <c r="BC50" s="622"/>
      <c r="BD50" s="622"/>
      <c r="BE50" s="622"/>
      <c r="BF50" s="622"/>
      <c r="BG50" s="622"/>
      <c r="BH50" s="7"/>
      <c r="BI50" s="613" t="s">
        <v>6</v>
      </c>
      <c r="BJ50" s="614"/>
      <c r="BK50" s="614"/>
      <c r="BL50" s="614"/>
      <c r="BM50" s="614"/>
      <c r="BN50" s="614"/>
      <c r="BO50" s="614"/>
      <c r="BP50" s="614"/>
      <c r="BQ50" s="614"/>
      <c r="BR50" s="614"/>
      <c r="BS50" s="615"/>
      <c r="BT50" s="633">
        <v>0</v>
      </c>
      <c r="BU50" s="634"/>
      <c r="BV50" s="634"/>
      <c r="BW50" s="634"/>
      <c r="BX50" s="634"/>
      <c r="BY50" s="634"/>
      <c r="BZ50" s="634"/>
      <c r="CA50" s="634"/>
      <c r="CB50" s="634"/>
      <c r="CC50" s="635"/>
      <c r="CD50" s="640">
        <v>914.22990395680597</v>
      </c>
      <c r="CE50" s="641"/>
      <c r="CF50" s="641"/>
      <c r="CG50" s="641"/>
      <c r="CH50" s="641"/>
      <c r="CI50" s="641"/>
      <c r="CJ50" s="641"/>
      <c r="CK50" s="641"/>
      <c r="CL50" s="641"/>
      <c r="CM50" s="642"/>
      <c r="CN50" s="639"/>
      <c r="CO50" s="637"/>
      <c r="CP50" s="637"/>
      <c r="CQ50" s="637"/>
      <c r="CR50" s="637"/>
      <c r="CS50" s="637"/>
      <c r="CT50" s="637"/>
      <c r="CU50" s="637"/>
      <c r="CV50" s="637"/>
      <c r="CW50" s="637"/>
      <c r="CX50" s="637"/>
      <c r="CY50" s="637"/>
      <c r="CZ50" s="637"/>
      <c r="DA50" s="637"/>
      <c r="DB50" s="637"/>
      <c r="DC50" s="637"/>
      <c r="DD50" s="638"/>
    </row>
    <row r="51" spans="1:108" s="6" customFormat="1" ht="15" customHeight="1" x14ac:dyDescent="0.2">
      <c r="A51" s="619" t="s">
        <v>109</v>
      </c>
      <c r="B51" s="620"/>
      <c r="C51" s="620"/>
      <c r="D51" s="620"/>
      <c r="E51" s="620"/>
      <c r="F51" s="620"/>
      <c r="G51" s="620"/>
      <c r="H51" s="620"/>
      <c r="I51" s="621"/>
      <c r="J51" s="5"/>
      <c r="K51" s="622" t="s">
        <v>25</v>
      </c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622"/>
      <c r="AG51" s="622"/>
      <c r="AH51" s="622"/>
      <c r="AI51" s="622"/>
      <c r="AJ51" s="622"/>
      <c r="AK51" s="622"/>
      <c r="AL51" s="622"/>
      <c r="AM51" s="622"/>
      <c r="AN51" s="622"/>
      <c r="AO51" s="622"/>
      <c r="AP51" s="622"/>
      <c r="AQ51" s="622"/>
      <c r="AR51" s="622"/>
      <c r="AS51" s="622"/>
      <c r="AT51" s="622"/>
      <c r="AU51" s="622"/>
      <c r="AV51" s="622"/>
      <c r="AW51" s="622"/>
      <c r="AX51" s="622"/>
      <c r="AY51" s="622"/>
      <c r="AZ51" s="622"/>
      <c r="BA51" s="622"/>
      <c r="BB51" s="622"/>
      <c r="BC51" s="622"/>
      <c r="BD51" s="622"/>
      <c r="BE51" s="622"/>
      <c r="BF51" s="622"/>
      <c r="BG51" s="622"/>
      <c r="BH51" s="7"/>
      <c r="BI51" s="613" t="s">
        <v>6</v>
      </c>
      <c r="BJ51" s="614"/>
      <c r="BK51" s="614"/>
      <c r="BL51" s="614"/>
      <c r="BM51" s="614"/>
      <c r="BN51" s="614"/>
      <c r="BO51" s="614"/>
      <c r="BP51" s="614"/>
      <c r="BQ51" s="614"/>
      <c r="BR51" s="614"/>
      <c r="BS51" s="615"/>
      <c r="BT51" s="633">
        <v>260.27999999999997</v>
      </c>
      <c r="BU51" s="634"/>
      <c r="BV51" s="634"/>
      <c r="BW51" s="634"/>
      <c r="BX51" s="634"/>
      <c r="BY51" s="634"/>
      <c r="BZ51" s="634"/>
      <c r="CA51" s="634"/>
      <c r="CB51" s="634"/>
      <c r="CC51" s="635"/>
      <c r="CD51" s="633">
        <v>328.90619648915401</v>
      </c>
      <c r="CE51" s="634"/>
      <c r="CF51" s="634"/>
      <c r="CG51" s="634"/>
      <c r="CH51" s="634"/>
      <c r="CI51" s="634"/>
      <c r="CJ51" s="634"/>
      <c r="CK51" s="634"/>
      <c r="CL51" s="634"/>
      <c r="CM51" s="635"/>
      <c r="CN51" s="639"/>
      <c r="CO51" s="637"/>
      <c r="CP51" s="637"/>
      <c r="CQ51" s="637"/>
      <c r="CR51" s="637"/>
      <c r="CS51" s="637"/>
      <c r="CT51" s="637"/>
      <c r="CU51" s="637"/>
      <c r="CV51" s="637"/>
      <c r="CW51" s="637"/>
      <c r="CX51" s="637"/>
      <c r="CY51" s="637"/>
      <c r="CZ51" s="637"/>
      <c r="DA51" s="637"/>
      <c r="DB51" s="637"/>
      <c r="DC51" s="637"/>
      <c r="DD51" s="638"/>
    </row>
    <row r="52" spans="1:108" s="6" customFormat="1" ht="72.75" customHeight="1" x14ac:dyDescent="0.2">
      <c r="A52" s="619" t="s">
        <v>110</v>
      </c>
      <c r="B52" s="620"/>
      <c r="C52" s="620"/>
      <c r="D52" s="620"/>
      <c r="E52" s="620"/>
      <c r="F52" s="620"/>
      <c r="G52" s="620"/>
      <c r="H52" s="620"/>
      <c r="I52" s="621"/>
      <c r="J52" s="5"/>
      <c r="K52" s="622" t="s">
        <v>60</v>
      </c>
      <c r="L52" s="622"/>
      <c r="M52" s="622"/>
      <c r="N52" s="622"/>
      <c r="O52" s="622"/>
      <c r="P52" s="622"/>
      <c r="Q52" s="622"/>
      <c r="R52" s="622"/>
      <c r="S52" s="622"/>
      <c r="T52" s="622"/>
      <c r="U52" s="622"/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2"/>
      <c r="AH52" s="622"/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22"/>
      <c r="AT52" s="622"/>
      <c r="AU52" s="622"/>
      <c r="AV52" s="622"/>
      <c r="AW52" s="622"/>
      <c r="AX52" s="622"/>
      <c r="AY52" s="622"/>
      <c r="AZ52" s="622"/>
      <c r="BA52" s="622"/>
      <c r="BB52" s="622"/>
      <c r="BC52" s="622"/>
      <c r="BD52" s="622"/>
      <c r="BE52" s="622"/>
      <c r="BF52" s="622"/>
      <c r="BG52" s="622"/>
      <c r="BH52" s="7"/>
      <c r="BI52" s="613" t="s">
        <v>6</v>
      </c>
      <c r="BJ52" s="614"/>
      <c r="BK52" s="614"/>
      <c r="BL52" s="614"/>
      <c r="BM52" s="614"/>
      <c r="BN52" s="614"/>
      <c r="BO52" s="614"/>
      <c r="BP52" s="614"/>
      <c r="BQ52" s="614"/>
      <c r="BR52" s="614"/>
      <c r="BS52" s="615"/>
      <c r="BT52" s="633">
        <v>-252.29</v>
      </c>
      <c r="BU52" s="634"/>
      <c r="BV52" s="634"/>
      <c r="BW52" s="634"/>
      <c r="BX52" s="634"/>
      <c r="BY52" s="634"/>
      <c r="BZ52" s="634"/>
      <c r="CA52" s="634"/>
      <c r="CB52" s="634"/>
      <c r="CC52" s="635"/>
      <c r="CD52" s="640"/>
      <c r="CE52" s="641"/>
      <c r="CF52" s="641"/>
      <c r="CG52" s="641"/>
      <c r="CH52" s="641"/>
      <c r="CI52" s="641"/>
      <c r="CJ52" s="641"/>
      <c r="CK52" s="641"/>
      <c r="CL52" s="641"/>
      <c r="CM52" s="642"/>
      <c r="CN52" s="639"/>
      <c r="CO52" s="637"/>
      <c r="CP52" s="637"/>
      <c r="CQ52" s="637"/>
      <c r="CR52" s="637"/>
      <c r="CS52" s="637"/>
      <c r="CT52" s="637"/>
      <c r="CU52" s="637"/>
      <c r="CV52" s="637"/>
      <c r="CW52" s="637"/>
      <c r="CX52" s="637"/>
      <c r="CY52" s="637"/>
      <c r="CZ52" s="637"/>
      <c r="DA52" s="637"/>
      <c r="DB52" s="637"/>
      <c r="DC52" s="637"/>
      <c r="DD52" s="638"/>
    </row>
    <row r="53" spans="1:108" s="6" customFormat="1" ht="30" customHeight="1" x14ac:dyDescent="0.2">
      <c r="A53" s="619" t="s">
        <v>111</v>
      </c>
      <c r="B53" s="620"/>
      <c r="C53" s="620"/>
      <c r="D53" s="620"/>
      <c r="E53" s="620"/>
      <c r="F53" s="620"/>
      <c r="G53" s="620"/>
      <c r="H53" s="620"/>
      <c r="I53" s="621"/>
      <c r="J53" s="5"/>
      <c r="K53" s="622" t="s">
        <v>61</v>
      </c>
      <c r="L53" s="622"/>
      <c r="M53" s="622"/>
      <c r="N53" s="622"/>
      <c r="O53" s="622"/>
      <c r="P53" s="622"/>
      <c r="Q53" s="622"/>
      <c r="R53" s="622"/>
      <c r="S53" s="622"/>
      <c r="T53" s="622"/>
      <c r="U53" s="622"/>
      <c r="V53" s="622"/>
      <c r="W53" s="622"/>
      <c r="X53" s="622"/>
      <c r="Y53" s="622"/>
      <c r="Z53" s="622"/>
      <c r="AA53" s="622"/>
      <c r="AB53" s="622"/>
      <c r="AC53" s="622"/>
      <c r="AD53" s="622"/>
      <c r="AE53" s="622"/>
      <c r="AF53" s="622"/>
      <c r="AG53" s="622"/>
      <c r="AH53" s="622"/>
      <c r="AI53" s="622"/>
      <c r="AJ53" s="622"/>
      <c r="AK53" s="622"/>
      <c r="AL53" s="622"/>
      <c r="AM53" s="622"/>
      <c r="AN53" s="622"/>
      <c r="AO53" s="622"/>
      <c r="AP53" s="622"/>
      <c r="AQ53" s="622"/>
      <c r="AR53" s="622"/>
      <c r="AS53" s="622"/>
      <c r="AT53" s="622"/>
      <c r="AU53" s="622"/>
      <c r="AV53" s="622"/>
      <c r="AW53" s="622"/>
      <c r="AX53" s="622"/>
      <c r="AY53" s="622"/>
      <c r="AZ53" s="622"/>
      <c r="BA53" s="622"/>
      <c r="BB53" s="622"/>
      <c r="BC53" s="622"/>
      <c r="BD53" s="622"/>
      <c r="BE53" s="622"/>
      <c r="BF53" s="622"/>
      <c r="BG53" s="622"/>
      <c r="BH53" s="7"/>
      <c r="BI53" s="613" t="s">
        <v>62</v>
      </c>
      <c r="BJ53" s="614"/>
      <c r="BK53" s="614"/>
      <c r="BL53" s="614"/>
      <c r="BM53" s="614"/>
      <c r="BN53" s="614"/>
      <c r="BO53" s="614"/>
      <c r="BP53" s="614"/>
      <c r="BQ53" s="614"/>
      <c r="BR53" s="614"/>
      <c r="BS53" s="615"/>
      <c r="BT53" s="633" t="s">
        <v>35</v>
      </c>
      <c r="BU53" s="634"/>
      <c r="BV53" s="634"/>
      <c r="BW53" s="634"/>
      <c r="BX53" s="634"/>
      <c r="BY53" s="634"/>
      <c r="BZ53" s="634"/>
      <c r="CA53" s="634"/>
      <c r="CB53" s="634"/>
      <c r="CC53" s="635"/>
      <c r="CD53" s="663">
        <v>53</v>
      </c>
      <c r="CE53" s="664"/>
      <c r="CF53" s="664"/>
      <c r="CG53" s="664"/>
      <c r="CH53" s="664"/>
      <c r="CI53" s="664"/>
      <c r="CJ53" s="664"/>
      <c r="CK53" s="664"/>
      <c r="CL53" s="664"/>
      <c r="CM53" s="665"/>
      <c r="CN53" s="639"/>
      <c r="CO53" s="637"/>
      <c r="CP53" s="637"/>
      <c r="CQ53" s="637"/>
      <c r="CR53" s="637"/>
      <c r="CS53" s="637"/>
      <c r="CT53" s="637"/>
      <c r="CU53" s="637"/>
      <c r="CV53" s="637"/>
      <c r="CW53" s="637"/>
      <c r="CX53" s="637"/>
      <c r="CY53" s="637"/>
      <c r="CZ53" s="637"/>
      <c r="DA53" s="637"/>
      <c r="DB53" s="637"/>
      <c r="DC53" s="637"/>
      <c r="DD53" s="638"/>
    </row>
    <row r="54" spans="1:108" s="6" customFormat="1" ht="111.75" customHeight="1" x14ac:dyDescent="0.2">
      <c r="A54" s="619" t="s">
        <v>112</v>
      </c>
      <c r="B54" s="620"/>
      <c r="C54" s="620"/>
      <c r="D54" s="620"/>
      <c r="E54" s="620"/>
      <c r="F54" s="620"/>
      <c r="G54" s="620"/>
      <c r="H54" s="620"/>
      <c r="I54" s="621"/>
      <c r="J54" s="5"/>
      <c r="K54" s="622" t="s">
        <v>64</v>
      </c>
      <c r="L54" s="622"/>
      <c r="M54" s="622"/>
      <c r="N54" s="622"/>
      <c r="O54" s="622"/>
      <c r="P54" s="622"/>
      <c r="Q54" s="622"/>
      <c r="R54" s="622"/>
      <c r="S54" s="622"/>
      <c r="T54" s="622"/>
      <c r="U54" s="622"/>
      <c r="V54" s="622"/>
      <c r="W54" s="622"/>
      <c r="X54" s="622"/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/>
      <c r="AJ54" s="622"/>
      <c r="AK54" s="622"/>
      <c r="AL54" s="622"/>
      <c r="AM54" s="622"/>
      <c r="AN54" s="622"/>
      <c r="AO54" s="622"/>
      <c r="AP54" s="622"/>
      <c r="AQ54" s="622"/>
      <c r="AR54" s="622"/>
      <c r="AS54" s="622"/>
      <c r="AT54" s="622"/>
      <c r="AU54" s="622"/>
      <c r="AV54" s="622"/>
      <c r="AW54" s="622"/>
      <c r="AX54" s="622"/>
      <c r="AY54" s="622"/>
      <c r="AZ54" s="622"/>
      <c r="BA54" s="622"/>
      <c r="BB54" s="622"/>
      <c r="BC54" s="622"/>
      <c r="BD54" s="622"/>
      <c r="BE54" s="622"/>
      <c r="BF54" s="622"/>
      <c r="BG54" s="622"/>
      <c r="BH54" s="7"/>
      <c r="BI54" s="613" t="s">
        <v>6</v>
      </c>
      <c r="BJ54" s="614"/>
      <c r="BK54" s="614"/>
      <c r="BL54" s="614"/>
      <c r="BM54" s="614"/>
      <c r="BN54" s="614"/>
      <c r="BO54" s="614"/>
      <c r="BP54" s="614"/>
      <c r="BQ54" s="614"/>
      <c r="BR54" s="614"/>
      <c r="BS54" s="615"/>
      <c r="BT54" s="633">
        <v>0</v>
      </c>
      <c r="BU54" s="634"/>
      <c r="BV54" s="634"/>
      <c r="BW54" s="634"/>
      <c r="BX54" s="634"/>
      <c r="BY54" s="634"/>
      <c r="BZ54" s="634"/>
      <c r="CA54" s="634"/>
      <c r="CB54" s="634"/>
      <c r="CC54" s="635"/>
      <c r="CD54" s="633">
        <v>0</v>
      </c>
      <c r="CE54" s="634"/>
      <c r="CF54" s="634"/>
      <c r="CG54" s="634"/>
      <c r="CH54" s="634"/>
      <c r="CI54" s="634"/>
      <c r="CJ54" s="634"/>
      <c r="CK54" s="634"/>
      <c r="CL54" s="634"/>
      <c r="CM54" s="635"/>
      <c r="CN54" s="639"/>
      <c r="CO54" s="637"/>
      <c r="CP54" s="637"/>
      <c r="CQ54" s="637"/>
      <c r="CR54" s="637"/>
      <c r="CS54" s="637"/>
      <c r="CT54" s="637"/>
      <c r="CU54" s="637"/>
      <c r="CV54" s="637"/>
      <c r="CW54" s="637"/>
      <c r="CX54" s="637"/>
      <c r="CY54" s="637"/>
      <c r="CZ54" s="637"/>
      <c r="DA54" s="637"/>
      <c r="DB54" s="637"/>
      <c r="DC54" s="637"/>
      <c r="DD54" s="638"/>
    </row>
    <row r="55" spans="1:108" s="6" customFormat="1" ht="30" customHeight="1" x14ac:dyDescent="0.2">
      <c r="A55" s="619" t="s">
        <v>113</v>
      </c>
      <c r="B55" s="620"/>
      <c r="C55" s="620"/>
      <c r="D55" s="620"/>
      <c r="E55" s="620"/>
      <c r="F55" s="620"/>
      <c r="G55" s="620"/>
      <c r="H55" s="620"/>
      <c r="I55" s="621"/>
      <c r="J55" s="5"/>
      <c r="K55" s="622" t="s">
        <v>114</v>
      </c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22"/>
      <c r="X55" s="622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  <c r="AT55" s="622"/>
      <c r="AU55" s="622"/>
      <c r="AV55" s="622"/>
      <c r="AW55" s="622"/>
      <c r="AX55" s="622"/>
      <c r="AY55" s="622"/>
      <c r="AZ55" s="622"/>
      <c r="BA55" s="622"/>
      <c r="BB55" s="622"/>
      <c r="BC55" s="622"/>
      <c r="BD55" s="622"/>
      <c r="BE55" s="622"/>
      <c r="BF55" s="622"/>
      <c r="BG55" s="622"/>
      <c r="BH55" s="7"/>
      <c r="BI55" s="613" t="s">
        <v>6</v>
      </c>
      <c r="BJ55" s="614"/>
      <c r="BK55" s="614"/>
      <c r="BL55" s="614"/>
      <c r="BM55" s="614"/>
      <c r="BN55" s="614"/>
      <c r="BO55" s="614"/>
      <c r="BP55" s="614"/>
      <c r="BQ55" s="614"/>
      <c r="BR55" s="614"/>
      <c r="BS55" s="615"/>
      <c r="BT55" s="633">
        <v>0</v>
      </c>
      <c r="BU55" s="634"/>
      <c r="BV55" s="634"/>
      <c r="BW55" s="634"/>
      <c r="BX55" s="634"/>
      <c r="BY55" s="634"/>
      <c r="BZ55" s="634"/>
      <c r="CA55" s="634"/>
      <c r="CB55" s="634"/>
      <c r="CC55" s="635"/>
      <c r="CD55" s="633">
        <v>753.45411016193225</v>
      </c>
      <c r="CE55" s="634"/>
      <c r="CF55" s="634"/>
      <c r="CG55" s="634"/>
      <c r="CH55" s="634"/>
      <c r="CI55" s="634"/>
      <c r="CJ55" s="634"/>
      <c r="CK55" s="634"/>
      <c r="CL55" s="634"/>
      <c r="CM55" s="635"/>
      <c r="CN55" s="639"/>
      <c r="CO55" s="637"/>
      <c r="CP55" s="637"/>
      <c r="CQ55" s="637"/>
      <c r="CR55" s="637"/>
      <c r="CS55" s="637"/>
      <c r="CT55" s="637"/>
      <c r="CU55" s="637"/>
      <c r="CV55" s="637"/>
      <c r="CW55" s="637"/>
      <c r="CX55" s="637"/>
      <c r="CY55" s="637"/>
      <c r="CZ55" s="637"/>
      <c r="DA55" s="637"/>
      <c r="DB55" s="637"/>
      <c r="DC55" s="637"/>
      <c r="DD55" s="638"/>
    </row>
    <row r="56" spans="1:108" s="6" customFormat="1" ht="45" customHeight="1" x14ac:dyDescent="0.2">
      <c r="A56" s="619" t="s">
        <v>16</v>
      </c>
      <c r="B56" s="620"/>
      <c r="C56" s="620"/>
      <c r="D56" s="620"/>
      <c r="E56" s="620"/>
      <c r="F56" s="620"/>
      <c r="G56" s="620"/>
      <c r="H56" s="620"/>
      <c r="I56" s="621"/>
      <c r="J56" s="5"/>
      <c r="K56" s="622" t="s">
        <v>26</v>
      </c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/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2"/>
      <c r="AJ56" s="622"/>
      <c r="AK56" s="622"/>
      <c r="AL56" s="622"/>
      <c r="AM56" s="622"/>
      <c r="AN56" s="622"/>
      <c r="AO56" s="622"/>
      <c r="AP56" s="622"/>
      <c r="AQ56" s="622"/>
      <c r="AR56" s="622"/>
      <c r="AS56" s="622"/>
      <c r="AT56" s="622"/>
      <c r="AU56" s="622"/>
      <c r="AV56" s="622"/>
      <c r="AW56" s="622"/>
      <c r="AX56" s="622"/>
      <c r="AY56" s="622"/>
      <c r="AZ56" s="622"/>
      <c r="BA56" s="622"/>
      <c r="BB56" s="622"/>
      <c r="BC56" s="622"/>
      <c r="BD56" s="622"/>
      <c r="BE56" s="622"/>
      <c r="BF56" s="622"/>
      <c r="BG56" s="622"/>
      <c r="BH56" s="7"/>
      <c r="BI56" s="613" t="s">
        <v>6</v>
      </c>
      <c r="BJ56" s="614"/>
      <c r="BK56" s="614"/>
      <c r="BL56" s="614"/>
      <c r="BM56" s="614"/>
      <c r="BN56" s="614"/>
      <c r="BO56" s="614"/>
      <c r="BP56" s="614"/>
      <c r="BQ56" s="614"/>
      <c r="BR56" s="614"/>
      <c r="BS56" s="615"/>
      <c r="BT56" s="633">
        <v>-7063.45</v>
      </c>
      <c r="BU56" s="634"/>
      <c r="BV56" s="634"/>
      <c r="BW56" s="634"/>
      <c r="BX56" s="634"/>
      <c r="BY56" s="634"/>
      <c r="BZ56" s="634"/>
      <c r="CA56" s="634"/>
      <c r="CB56" s="634"/>
      <c r="CC56" s="635"/>
      <c r="CD56" s="640"/>
      <c r="CE56" s="641"/>
      <c r="CF56" s="641"/>
      <c r="CG56" s="641"/>
      <c r="CH56" s="641"/>
      <c r="CI56" s="641"/>
      <c r="CJ56" s="641"/>
      <c r="CK56" s="641"/>
      <c r="CL56" s="641"/>
      <c r="CM56" s="642"/>
      <c r="CN56" s="639"/>
      <c r="CO56" s="637"/>
      <c r="CP56" s="637"/>
      <c r="CQ56" s="637"/>
      <c r="CR56" s="637"/>
      <c r="CS56" s="637"/>
      <c r="CT56" s="637"/>
      <c r="CU56" s="637"/>
      <c r="CV56" s="637"/>
      <c r="CW56" s="637"/>
      <c r="CX56" s="637"/>
      <c r="CY56" s="637"/>
      <c r="CZ56" s="637"/>
      <c r="DA56" s="637"/>
      <c r="DB56" s="637"/>
      <c r="DC56" s="637"/>
      <c r="DD56" s="638"/>
    </row>
    <row r="57" spans="1:108" s="6" customFormat="1" ht="30" customHeight="1" x14ac:dyDescent="0.2">
      <c r="A57" s="619" t="s">
        <v>17</v>
      </c>
      <c r="B57" s="620"/>
      <c r="C57" s="620"/>
      <c r="D57" s="620"/>
      <c r="E57" s="620"/>
      <c r="F57" s="620"/>
      <c r="G57" s="620"/>
      <c r="H57" s="620"/>
      <c r="I57" s="621"/>
      <c r="J57" s="5"/>
      <c r="K57" s="622" t="s">
        <v>65</v>
      </c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  <c r="AT57" s="622"/>
      <c r="AU57" s="622"/>
      <c r="AV57" s="622"/>
      <c r="AW57" s="622"/>
      <c r="AX57" s="622"/>
      <c r="AY57" s="622"/>
      <c r="AZ57" s="622"/>
      <c r="BA57" s="622"/>
      <c r="BB57" s="622"/>
      <c r="BC57" s="622"/>
      <c r="BD57" s="622"/>
      <c r="BE57" s="622"/>
      <c r="BF57" s="622"/>
      <c r="BG57" s="622"/>
      <c r="BH57" s="7"/>
      <c r="BI57" s="613" t="s">
        <v>6</v>
      </c>
      <c r="BJ57" s="614"/>
      <c r="BK57" s="614"/>
      <c r="BL57" s="614"/>
      <c r="BM57" s="614"/>
      <c r="BN57" s="614"/>
      <c r="BO57" s="614"/>
      <c r="BP57" s="614"/>
      <c r="BQ57" s="614"/>
      <c r="BR57" s="614"/>
      <c r="BS57" s="615"/>
      <c r="BT57" s="633" t="s">
        <v>35</v>
      </c>
      <c r="BU57" s="634"/>
      <c r="BV57" s="634"/>
      <c r="BW57" s="634"/>
      <c r="BX57" s="634"/>
      <c r="BY57" s="634"/>
      <c r="BZ57" s="634"/>
      <c r="CA57" s="634"/>
      <c r="CB57" s="634"/>
      <c r="CC57" s="635"/>
      <c r="CD57" s="633">
        <v>2657.6448108032737</v>
      </c>
      <c r="CE57" s="634"/>
      <c r="CF57" s="634"/>
      <c r="CG57" s="634"/>
      <c r="CH57" s="634"/>
      <c r="CI57" s="634"/>
      <c r="CJ57" s="634"/>
      <c r="CK57" s="634"/>
      <c r="CL57" s="634"/>
      <c r="CM57" s="635"/>
      <c r="CN57" s="639"/>
      <c r="CO57" s="637"/>
      <c r="CP57" s="637"/>
      <c r="CQ57" s="637"/>
      <c r="CR57" s="637"/>
      <c r="CS57" s="637"/>
      <c r="CT57" s="637"/>
      <c r="CU57" s="637"/>
      <c r="CV57" s="637"/>
      <c r="CW57" s="637"/>
      <c r="CX57" s="637"/>
      <c r="CY57" s="637"/>
      <c r="CZ57" s="637"/>
      <c r="DA57" s="637"/>
      <c r="DB57" s="637"/>
      <c r="DC57" s="637"/>
      <c r="DD57" s="638"/>
    </row>
    <row r="58" spans="1:108" s="6" customFormat="1" ht="45" customHeight="1" x14ac:dyDescent="0.2">
      <c r="A58" s="619" t="s">
        <v>18</v>
      </c>
      <c r="B58" s="620"/>
      <c r="C58" s="620"/>
      <c r="D58" s="620"/>
      <c r="E58" s="620"/>
      <c r="F58" s="620"/>
      <c r="G58" s="620"/>
      <c r="H58" s="620"/>
      <c r="I58" s="621"/>
      <c r="J58" s="5"/>
      <c r="K58" s="622" t="s">
        <v>66</v>
      </c>
      <c r="L58" s="622"/>
      <c r="M58" s="622"/>
      <c r="N58" s="622"/>
      <c r="O58" s="622"/>
      <c r="P58" s="622"/>
      <c r="Q58" s="622"/>
      <c r="R58" s="622"/>
      <c r="S58" s="622"/>
      <c r="T58" s="622"/>
      <c r="U58" s="622"/>
      <c r="V58" s="622"/>
      <c r="W58" s="622"/>
      <c r="X58" s="622"/>
      <c r="Y58" s="622"/>
      <c r="Z58" s="622"/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  <c r="AT58" s="622"/>
      <c r="AU58" s="622"/>
      <c r="AV58" s="622"/>
      <c r="AW58" s="622"/>
      <c r="AX58" s="622"/>
      <c r="AY58" s="622"/>
      <c r="AZ58" s="622"/>
      <c r="BA58" s="622"/>
      <c r="BB58" s="622"/>
      <c r="BC58" s="622"/>
      <c r="BD58" s="622"/>
      <c r="BE58" s="622"/>
      <c r="BF58" s="622"/>
      <c r="BG58" s="622"/>
      <c r="BH58" s="7"/>
      <c r="BI58" s="613" t="s">
        <v>6</v>
      </c>
      <c r="BJ58" s="614"/>
      <c r="BK58" s="614"/>
      <c r="BL58" s="614"/>
      <c r="BM58" s="614"/>
      <c r="BN58" s="614"/>
      <c r="BO58" s="614"/>
      <c r="BP58" s="614"/>
      <c r="BQ58" s="614"/>
      <c r="BR58" s="614"/>
      <c r="BS58" s="615"/>
      <c r="BT58" s="633">
        <v>32763.01</v>
      </c>
      <c r="BU58" s="634"/>
      <c r="BV58" s="634"/>
      <c r="BW58" s="634"/>
      <c r="BX58" s="634"/>
      <c r="BY58" s="634"/>
      <c r="BZ58" s="634"/>
      <c r="CA58" s="634"/>
      <c r="CB58" s="634"/>
      <c r="CC58" s="635"/>
      <c r="CD58" s="633">
        <v>16562.473979999999</v>
      </c>
      <c r="CE58" s="634"/>
      <c r="CF58" s="634"/>
      <c r="CG58" s="634"/>
      <c r="CH58" s="634"/>
      <c r="CI58" s="634"/>
      <c r="CJ58" s="634"/>
      <c r="CK58" s="634"/>
      <c r="CL58" s="634"/>
      <c r="CM58" s="635"/>
      <c r="CN58" s="646"/>
      <c r="CO58" s="647"/>
      <c r="CP58" s="647"/>
      <c r="CQ58" s="647"/>
      <c r="CR58" s="647"/>
      <c r="CS58" s="647"/>
      <c r="CT58" s="647"/>
      <c r="CU58" s="647"/>
      <c r="CV58" s="647"/>
      <c r="CW58" s="647"/>
      <c r="CX58" s="647"/>
      <c r="CY58" s="647"/>
      <c r="CZ58" s="647"/>
      <c r="DA58" s="647"/>
      <c r="DB58" s="647"/>
      <c r="DC58" s="647"/>
      <c r="DD58" s="648"/>
    </row>
    <row r="59" spans="1:108" s="6" customFormat="1" ht="30" customHeight="1" x14ac:dyDescent="0.2">
      <c r="A59" s="619" t="s">
        <v>8</v>
      </c>
      <c r="B59" s="620"/>
      <c r="C59" s="620"/>
      <c r="D59" s="620"/>
      <c r="E59" s="620"/>
      <c r="F59" s="620"/>
      <c r="G59" s="620"/>
      <c r="H59" s="620"/>
      <c r="I59" s="621"/>
      <c r="J59" s="5"/>
      <c r="K59" s="622" t="s">
        <v>115</v>
      </c>
      <c r="L59" s="622"/>
      <c r="M59" s="622"/>
      <c r="N59" s="622"/>
      <c r="O59" s="622"/>
      <c r="P59" s="622"/>
      <c r="Q59" s="622"/>
      <c r="R59" s="622"/>
      <c r="S59" s="622"/>
      <c r="T59" s="622"/>
      <c r="U59" s="622"/>
      <c r="V59" s="622"/>
      <c r="W59" s="622"/>
      <c r="X59" s="622"/>
      <c r="Y59" s="622"/>
      <c r="Z59" s="622"/>
      <c r="AA59" s="622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622"/>
      <c r="AM59" s="622"/>
      <c r="AN59" s="622"/>
      <c r="AO59" s="622"/>
      <c r="AP59" s="622"/>
      <c r="AQ59" s="622"/>
      <c r="AR59" s="622"/>
      <c r="AS59" s="622"/>
      <c r="AT59" s="622"/>
      <c r="AU59" s="622"/>
      <c r="AV59" s="622"/>
      <c r="AW59" s="622"/>
      <c r="AX59" s="622"/>
      <c r="AY59" s="622"/>
      <c r="AZ59" s="622"/>
      <c r="BA59" s="622"/>
      <c r="BB59" s="622"/>
      <c r="BC59" s="622"/>
      <c r="BD59" s="622"/>
      <c r="BE59" s="622"/>
      <c r="BF59" s="622"/>
      <c r="BG59" s="622"/>
      <c r="BH59" s="7"/>
      <c r="BI59" s="613" t="s">
        <v>67</v>
      </c>
      <c r="BJ59" s="614"/>
      <c r="BK59" s="614"/>
      <c r="BL59" s="614"/>
      <c r="BM59" s="614"/>
      <c r="BN59" s="614"/>
      <c r="BO59" s="614"/>
      <c r="BP59" s="614"/>
      <c r="BQ59" s="614"/>
      <c r="BR59" s="614"/>
      <c r="BS59" s="615"/>
      <c r="BT59" s="640">
        <v>8962.64</v>
      </c>
      <c r="BU59" s="641"/>
      <c r="BV59" s="641"/>
      <c r="BW59" s="641"/>
      <c r="BX59" s="641"/>
      <c r="BY59" s="641"/>
      <c r="BZ59" s="641"/>
      <c r="CA59" s="641"/>
      <c r="CB59" s="641"/>
      <c r="CC59" s="642"/>
      <c r="CD59" s="640">
        <v>4907.6880000000001</v>
      </c>
      <c r="CE59" s="649"/>
      <c r="CF59" s="649"/>
      <c r="CG59" s="649"/>
      <c r="CH59" s="649"/>
      <c r="CI59" s="649"/>
      <c r="CJ59" s="649"/>
      <c r="CK59" s="649"/>
      <c r="CL59" s="649"/>
      <c r="CM59" s="650"/>
      <c r="CN59" s="639"/>
      <c r="CO59" s="637"/>
      <c r="CP59" s="637"/>
      <c r="CQ59" s="637"/>
      <c r="CR59" s="637"/>
      <c r="CS59" s="637"/>
      <c r="CT59" s="637"/>
      <c r="CU59" s="637"/>
      <c r="CV59" s="637"/>
      <c r="CW59" s="637"/>
      <c r="CX59" s="637"/>
      <c r="CY59" s="637"/>
      <c r="CZ59" s="637"/>
      <c r="DA59" s="637"/>
      <c r="DB59" s="637"/>
      <c r="DC59" s="637"/>
      <c r="DD59" s="638"/>
    </row>
    <row r="60" spans="1:108" s="6" customFormat="1" ht="60" customHeight="1" x14ac:dyDescent="0.2">
      <c r="A60" s="619" t="s">
        <v>48</v>
      </c>
      <c r="B60" s="620"/>
      <c r="C60" s="620"/>
      <c r="D60" s="620"/>
      <c r="E60" s="620"/>
      <c r="F60" s="620"/>
      <c r="G60" s="620"/>
      <c r="H60" s="620"/>
      <c r="I60" s="621"/>
      <c r="J60" s="5"/>
      <c r="K60" s="622" t="s">
        <v>116</v>
      </c>
      <c r="L60" s="622"/>
      <c r="M60" s="622"/>
      <c r="N60" s="622"/>
      <c r="O60" s="622"/>
      <c r="P60" s="622"/>
      <c r="Q60" s="622"/>
      <c r="R60" s="622"/>
      <c r="S60" s="622"/>
      <c r="T60" s="622"/>
      <c r="U60" s="622"/>
      <c r="V60" s="622"/>
      <c r="W60" s="622"/>
      <c r="X60" s="622"/>
      <c r="Y60" s="622"/>
      <c r="Z60" s="622"/>
      <c r="AA60" s="622"/>
      <c r="AB60" s="622"/>
      <c r="AC60" s="622"/>
      <c r="AD60" s="622"/>
      <c r="AE60" s="622"/>
      <c r="AF60" s="622"/>
      <c r="AG60" s="622"/>
      <c r="AH60" s="622"/>
      <c r="AI60" s="622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  <c r="AT60" s="622"/>
      <c r="AU60" s="622"/>
      <c r="AV60" s="622"/>
      <c r="AW60" s="622"/>
      <c r="AX60" s="622"/>
      <c r="AY60" s="622"/>
      <c r="AZ60" s="622"/>
      <c r="BA60" s="622"/>
      <c r="BB60" s="622"/>
      <c r="BC60" s="622"/>
      <c r="BD60" s="622"/>
      <c r="BE60" s="622"/>
      <c r="BF60" s="622"/>
      <c r="BG60" s="622"/>
      <c r="BH60" s="7"/>
      <c r="BI60" s="613" t="s">
        <v>141</v>
      </c>
      <c r="BJ60" s="614"/>
      <c r="BK60" s="614"/>
      <c r="BL60" s="614"/>
      <c r="BM60" s="614"/>
      <c r="BN60" s="614"/>
      <c r="BO60" s="614"/>
      <c r="BP60" s="614"/>
      <c r="BQ60" s="614"/>
      <c r="BR60" s="614"/>
      <c r="BS60" s="615"/>
      <c r="BT60" s="640">
        <v>3.655508867922844</v>
      </c>
      <c r="BU60" s="641"/>
      <c r="BV60" s="641"/>
      <c r="BW60" s="641"/>
      <c r="BX60" s="641"/>
      <c r="BY60" s="641"/>
      <c r="BZ60" s="641"/>
      <c r="CA60" s="641"/>
      <c r="CB60" s="641"/>
      <c r="CC60" s="642"/>
      <c r="CD60" s="643">
        <v>3.3748017355626514</v>
      </c>
      <c r="CE60" s="649"/>
      <c r="CF60" s="649"/>
      <c r="CG60" s="649"/>
      <c r="CH60" s="649"/>
      <c r="CI60" s="649"/>
      <c r="CJ60" s="649"/>
      <c r="CK60" s="649"/>
      <c r="CL60" s="649"/>
      <c r="CM60" s="650"/>
      <c r="CN60" s="639"/>
      <c r="CO60" s="637"/>
      <c r="CP60" s="637"/>
      <c r="CQ60" s="637"/>
      <c r="CR60" s="637"/>
      <c r="CS60" s="637"/>
      <c r="CT60" s="637"/>
      <c r="CU60" s="637"/>
      <c r="CV60" s="637"/>
      <c r="CW60" s="637"/>
      <c r="CX60" s="637"/>
      <c r="CY60" s="637"/>
      <c r="CZ60" s="637"/>
      <c r="DA60" s="637"/>
      <c r="DB60" s="637"/>
      <c r="DC60" s="637"/>
      <c r="DD60" s="638"/>
    </row>
    <row r="61" spans="1:108" s="6" customFormat="1" ht="57" customHeight="1" x14ac:dyDescent="0.2">
      <c r="A61" s="619" t="s">
        <v>27</v>
      </c>
      <c r="B61" s="620"/>
      <c r="C61" s="620"/>
      <c r="D61" s="620"/>
      <c r="E61" s="620"/>
      <c r="F61" s="620"/>
      <c r="G61" s="620"/>
      <c r="H61" s="620"/>
      <c r="I61" s="621"/>
      <c r="J61" s="5"/>
      <c r="K61" s="622" t="s">
        <v>69</v>
      </c>
      <c r="L61" s="622"/>
      <c r="M61" s="622"/>
      <c r="N61" s="622"/>
      <c r="O61" s="622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/>
      <c r="AF61" s="622"/>
      <c r="AG61" s="622"/>
      <c r="AH61" s="622"/>
      <c r="AI61" s="622"/>
      <c r="AJ61" s="622"/>
      <c r="AK61" s="622"/>
      <c r="AL61" s="622"/>
      <c r="AM61" s="622"/>
      <c r="AN61" s="622"/>
      <c r="AO61" s="622"/>
      <c r="AP61" s="622"/>
      <c r="AQ61" s="622"/>
      <c r="AR61" s="622"/>
      <c r="AS61" s="622"/>
      <c r="AT61" s="622"/>
      <c r="AU61" s="622"/>
      <c r="AV61" s="622"/>
      <c r="AW61" s="622"/>
      <c r="AX61" s="622"/>
      <c r="AY61" s="622"/>
      <c r="AZ61" s="622"/>
      <c r="BA61" s="622"/>
      <c r="BB61" s="622"/>
      <c r="BC61" s="622"/>
      <c r="BD61" s="622"/>
      <c r="BE61" s="622"/>
      <c r="BF61" s="622"/>
      <c r="BG61" s="622"/>
      <c r="BH61" s="7"/>
      <c r="BI61" s="613" t="s">
        <v>39</v>
      </c>
      <c r="BJ61" s="614"/>
      <c r="BK61" s="614"/>
      <c r="BL61" s="614"/>
      <c r="BM61" s="614"/>
      <c r="BN61" s="614"/>
      <c r="BO61" s="614"/>
      <c r="BP61" s="614"/>
      <c r="BQ61" s="614"/>
      <c r="BR61" s="614"/>
      <c r="BS61" s="615"/>
      <c r="BT61" s="613" t="s">
        <v>39</v>
      </c>
      <c r="BU61" s="614"/>
      <c r="BV61" s="614"/>
      <c r="BW61" s="614"/>
      <c r="BX61" s="614"/>
      <c r="BY61" s="614"/>
      <c r="BZ61" s="614"/>
      <c r="CA61" s="614"/>
      <c r="CB61" s="614"/>
      <c r="CC61" s="615"/>
      <c r="CD61" s="613" t="s">
        <v>39</v>
      </c>
      <c r="CE61" s="614"/>
      <c r="CF61" s="614"/>
      <c r="CG61" s="614"/>
      <c r="CH61" s="614"/>
      <c r="CI61" s="614"/>
      <c r="CJ61" s="614"/>
      <c r="CK61" s="614"/>
      <c r="CL61" s="614"/>
      <c r="CM61" s="615"/>
      <c r="CN61" s="623" t="s">
        <v>39</v>
      </c>
      <c r="CO61" s="624"/>
      <c r="CP61" s="624"/>
      <c r="CQ61" s="624"/>
      <c r="CR61" s="624"/>
      <c r="CS61" s="624"/>
      <c r="CT61" s="624"/>
      <c r="CU61" s="624"/>
      <c r="CV61" s="624"/>
      <c r="CW61" s="624"/>
      <c r="CX61" s="624"/>
      <c r="CY61" s="624"/>
      <c r="CZ61" s="624"/>
      <c r="DA61" s="624"/>
      <c r="DB61" s="624"/>
      <c r="DC61" s="624"/>
      <c r="DD61" s="625"/>
    </row>
    <row r="62" spans="1:108" s="6" customFormat="1" ht="30" customHeight="1" x14ac:dyDescent="0.2">
      <c r="A62" s="619" t="s">
        <v>7</v>
      </c>
      <c r="B62" s="620"/>
      <c r="C62" s="620"/>
      <c r="D62" s="620"/>
      <c r="E62" s="620"/>
      <c r="F62" s="620"/>
      <c r="G62" s="620"/>
      <c r="H62" s="620"/>
      <c r="I62" s="621"/>
      <c r="J62" s="5"/>
      <c r="K62" s="622" t="s">
        <v>70</v>
      </c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622"/>
      <c r="AG62" s="622"/>
      <c r="AH62" s="622"/>
      <c r="AI62" s="622"/>
      <c r="AJ62" s="622"/>
      <c r="AK62" s="622"/>
      <c r="AL62" s="622"/>
      <c r="AM62" s="622"/>
      <c r="AN62" s="622"/>
      <c r="AO62" s="622"/>
      <c r="AP62" s="622"/>
      <c r="AQ62" s="622"/>
      <c r="AR62" s="622"/>
      <c r="AS62" s="622"/>
      <c r="AT62" s="622"/>
      <c r="AU62" s="622"/>
      <c r="AV62" s="622"/>
      <c r="AW62" s="622"/>
      <c r="AX62" s="622"/>
      <c r="AY62" s="622"/>
      <c r="AZ62" s="622"/>
      <c r="BA62" s="622"/>
      <c r="BB62" s="622"/>
      <c r="BC62" s="622"/>
      <c r="BD62" s="622"/>
      <c r="BE62" s="622"/>
      <c r="BF62" s="622"/>
      <c r="BG62" s="622"/>
      <c r="BH62" s="7"/>
      <c r="BI62" s="613" t="s">
        <v>71</v>
      </c>
      <c r="BJ62" s="614"/>
      <c r="BK62" s="614"/>
      <c r="BL62" s="614"/>
      <c r="BM62" s="614"/>
      <c r="BN62" s="614"/>
      <c r="BO62" s="614"/>
      <c r="BP62" s="614"/>
      <c r="BQ62" s="614"/>
      <c r="BR62" s="614"/>
      <c r="BS62" s="615"/>
      <c r="BT62" s="662" t="s">
        <v>35</v>
      </c>
      <c r="BU62" s="649"/>
      <c r="BV62" s="649"/>
      <c r="BW62" s="649"/>
      <c r="BX62" s="649"/>
      <c r="BY62" s="649"/>
      <c r="BZ62" s="649"/>
      <c r="CA62" s="649"/>
      <c r="CB62" s="649"/>
      <c r="CC62" s="650"/>
      <c r="CD62" s="662">
        <v>1897</v>
      </c>
      <c r="CE62" s="649"/>
      <c r="CF62" s="649"/>
      <c r="CG62" s="649"/>
      <c r="CH62" s="649"/>
      <c r="CI62" s="649"/>
      <c r="CJ62" s="649"/>
      <c r="CK62" s="649"/>
      <c r="CL62" s="649"/>
      <c r="CM62" s="650"/>
      <c r="CN62" s="639"/>
      <c r="CO62" s="637"/>
      <c r="CP62" s="637"/>
      <c r="CQ62" s="637"/>
      <c r="CR62" s="637"/>
      <c r="CS62" s="637"/>
      <c r="CT62" s="637"/>
      <c r="CU62" s="637"/>
      <c r="CV62" s="637"/>
      <c r="CW62" s="637"/>
      <c r="CX62" s="637"/>
      <c r="CY62" s="637"/>
      <c r="CZ62" s="637"/>
      <c r="DA62" s="637"/>
      <c r="DB62" s="637"/>
      <c r="DC62" s="637"/>
      <c r="DD62" s="638"/>
    </row>
    <row r="63" spans="1:108" s="6" customFormat="1" ht="15" customHeight="1" x14ac:dyDescent="0.2">
      <c r="A63" s="619" t="s">
        <v>72</v>
      </c>
      <c r="B63" s="620"/>
      <c r="C63" s="620"/>
      <c r="D63" s="620"/>
      <c r="E63" s="620"/>
      <c r="F63" s="620"/>
      <c r="G63" s="620"/>
      <c r="H63" s="620"/>
      <c r="I63" s="621"/>
      <c r="J63" s="5"/>
      <c r="K63" s="622" t="s">
        <v>73</v>
      </c>
      <c r="L63" s="622"/>
      <c r="M63" s="622"/>
      <c r="N63" s="622"/>
      <c r="O63" s="622"/>
      <c r="P63" s="622"/>
      <c r="Q63" s="622"/>
      <c r="R63" s="622"/>
      <c r="S63" s="622"/>
      <c r="T63" s="622"/>
      <c r="U63" s="622"/>
      <c r="V63" s="622"/>
      <c r="W63" s="622"/>
      <c r="X63" s="622"/>
      <c r="Y63" s="622"/>
      <c r="Z63" s="622"/>
      <c r="AA63" s="622"/>
      <c r="AB63" s="622"/>
      <c r="AC63" s="622"/>
      <c r="AD63" s="622"/>
      <c r="AE63" s="622"/>
      <c r="AF63" s="622"/>
      <c r="AG63" s="622"/>
      <c r="AH63" s="622"/>
      <c r="AI63" s="622"/>
      <c r="AJ63" s="622"/>
      <c r="AK63" s="622"/>
      <c r="AL63" s="622"/>
      <c r="AM63" s="622"/>
      <c r="AN63" s="622"/>
      <c r="AO63" s="622"/>
      <c r="AP63" s="622"/>
      <c r="AQ63" s="622"/>
      <c r="AR63" s="622"/>
      <c r="AS63" s="622"/>
      <c r="AT63" s="622"/>
      <c r="AU63" s="622"/>
      <c r="AV63" s="622"/>
      <c r="AW63" s="622"/>
      <c r="AX63" s="622"/>
      <c r="AY63" s="622"/>
      <c r="AZ63" s="622"/>
      <c r="BA63" s="622"/>
      <c r="BB63" s="622"/>
      <c r="BC63" s="622"/>
      <c r="BD63" s="622"/>
      <c r="BE63" s="622"/>
      <c r="BF63" s="622"/>
      <c r="BG63" s="622"/>
      <c r="BH63" s="7"/>
      <c r="BI63" s="613" t="s">
        <v>74</v>
      </c>
      <c r="BJ63" s="614"/>
      <c r="BK63" s="614"/>
      <c r="BL63" s="614"/>
      <c r="BM63" s="614"/>
      <c r="BN63" s="614"/>
      <c r="BO63" s="614"/>
      <c r="BP63" s="614"/>
      <c r="BQ63" s="614"/>
      <c r="BR63" s="614"/>
      <c r="BS63" s="615"/>
      <c r="BT63" s="643"/>
      <c r="BU63" s="644"/>
      <c r="BV63" s="644"/>
      <c r="BW63" s="644"/>
      <c r="BX63" s="644"/>
      <c r="BY63" s="644"/>
      <c r="BZ63" s="644"/>
      <c r="CA63" s="644"/>
      <c r="CB63" s="644"/>
      <c r="CC63" s="645"/>
      <c r="CD63" s="643">
        <v>158.87</v>
      </c>
      <c r="CE63" s="644"/>
      <c r="CF63" s="644"/>
      <c r="CG63" s="644"/>
      <c r="CH63" s="644"/>
      <c r="CI63" s="644"/>
      <c r="CJ63" s="644"/>
      <c r="CK63" s="644"/>
      <c r="CL63" s="644"/>
      <c r="CM63" s="645"/>
      <c r="CN63" s="639"/>
      <c r="CO63" s="637"/>
      <c r="CP63" s="637"/>
      <c r="CQ63" s="637"/>
      <c r="CR63" s="637"/>
      <c r="CS63" s="637"/>
      <c r="CT63" s="637"/>
      <c r="CU63" s="637"/>
      <c r="CV63" s="637"/>
      <c r="CW63" s="637"/>
      <c r="CX63" s="637"/>
      <c r="CY63" s="637"/>
      <c r="CZ63" s="637"/>
      <c r="DA63" s="637"/>
      <c r="DB63" s="637"/>
      <c r="DC63" s="637"/>
      <c r="DD63" s="638"/>
    </row>
    <row r="64" spans="1:108" s="6" customFormat="1" ht="15" customHeight="1" x14ac:dyDescent="0.2">
      <c r="A64" s="619" t="s">
        <v>152</v>
      </c>
      <c r="B64" s="620"/>
      <c r="C64" s="620"/>
      <c r="D64" s="620"/>
      <c r="E64" s="620"/>
      <c r="F64" s="620"/>
      <c r="G64" s="620"/>
      <c r="H64" s="620"/>
      <c r="I64" s="621"/>
      <c r="J64" s="5"/>
      <c r="K64" s="622" t="s">
        <v>144</v>
      </c>
      <c r="L64" s="622"/>
      <c r="M64" s="622"/>
      <c r="N64" s="622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2"/>
      <c r="AJ64" s="622"/>
      <c r="AK64" s="622"/>
      <c r="AL64" s="622"/>
      <c r="AM64" s="622"/>
      <c r="AN64" s="622"/>
      <c r="AO64" s="622"/>
      <c r="AP64" s="622"/>
      <c r="AQ64" s="622"/>
      <c r="AR64" s="622"/>
      <c r="AS64" s="622"/>
      <c r="AT64" s="622"/>
      <c r="AU64" s="622"/>
      <c r="AV64" s="622"/>
      <c r="AW64" s="622"/>
      <c r="AX64" s="622"/>
      <c r="AY64" s="622"/>
      <c r="AZ64" s="622"/>
      <c r="BA64" s="622"/>
      <c r="BB64" s="622"/>
      <c r="BC64" s="622"/>
      <c r="BD64" s="622"/>
      <c r="BE64" s="622"/>
      <c r="BF64" s="622"/>
      <c r="BG64" s="622"/>
      <c r="BH64" s="7"/>
      <c r="BI64" s="613" t="s">
        <v>74</v>
      </c>
      <c r="BJ64" s="614"/>
      <c r="BK64" s="614"/>
      <c r="BL64" s="614"/>
      <c r="BM64" s="614"/>
      <c r="BN64" s="614"/>
      <c r="BO64" s="614"/>
      <c r="BP64" s="614"/>
      <c r="BQ64" s="614"/>
      <c r="BR64" s="614"/>
      <c r="BS64" s="615"/>
      <c r="BT64" s="662"/>
      <c r="BU64" s="649"/>
      <c r="BV64" s="649"/>
      <c r="BW64" s="649"/>
      <c r="BX64" s="649"/>
      <c r="BY64" s="649"/>
      <c r="BZ64" s="649"/>
      <c r="CA64" s="649"/>
      <c r="CB64" s="649"/>
      <c r="CC64" s="650"/>
      <c r="CD64" s="662">
        <v>20</v>
      </c>
      <c r="CE64" s="649"/>
      <c r="CF64" s="649"/>
      <c r="CG64" s="649"/>
      <c r="CH64" s="649"/>
      <c r="CI64" s="649"/>
      <c r="CJ64" s="649"/>
      <c r="CK64" s="649"/>
      <c r="CL64" s="649"/>
      <c r="CM64" s="650"/>
      <c r="CN64" s="639"/>
      <c r="CO64" s="637"/>
      <c r="CP64" s="637"/>
      <c r="CQ64" s="637"/>
      <c r="CR64" s="637"/>
      <c r="CS64" s="637"/>
      <c r="CT64" s="637"/>
      <c r="CU64" s="637"/>
      <c r="CV64" s="637"/>
      <c r="CW64" s="637"/>
      <c r="CX64" s="637"/>
      <c r="CY64" s="637"/>
      <c r="CZ64" s="637"/>
      <c r="DA64" s="637"/>
      <c r="DB64" s="637"/>
      <c r="DC64" s="637"/>
      <c r="DD64" s="638"/>
    </row>
    <row r="65" spans="1:108" s="6" customFormat="1" ht="15" customHeight="1" x14ac:dyDescent="0.2">
      <c r="A65" s="619" t="s">
        <v>153</v>
      </c>
      <c r="B65" s="620"/>
      <c r="C65" s="620"/>
      <c r="D65" s="620"/>
      <c r="E65" s="620"/>
      <c r="F65" s="620"/>
      <c r="G65" s="620"/>
      <c r="H65" s="620"/>
      <c r="I65" s="621"/>
      <c r="J65" s="5"/>
      <c r="K65" s="622" t="s">
        <v>145</v>
      </c>
      <c r="L65" s="622"/>
      <c r="M65" s="622"/>
      <c r="N65" s="622"/>
      <c r="O65" s="622"/>
      <c r="P65" s="622"/>
      <c r="Q65" s="622"/>
      <c r="R65" s="622"/>
      <c r="S65" s="622"/>
      <c r="T65" s="622"/>
      <c r="U65" s="622"/>
      <c r="V65" s="622"/>
      <c r="W65" s="622"/>
      <c r="X65" s="622"/>
      <c r="Y65" s="622"/>
      <c r="Z65" s="622"/>
      <c r="AA65" s="622"/>
      <c r="AB65" s="622"/>
      <c r="AC65" s="622"/>
      <c r="AD65" s="622"/>
      <c r="AE65" s="622"/>
      <c r="AF65" s="622"/>
      <c r="AG65" s="622"/>
      <c r="AH65" s="622"/>
      <c r="AI65" s="622"/>
      <c r="AJ65" s="622"/>
      <c r="AK65" s="622"/>
      <c r="AL65" s="622"/>
      <c r="AM65" s="622"/>
      <c r="AN65" s="622"/>
      <c r="AO65" s="622"/>
      <c r="AP65" s="622"/>
      <c r="AQ65" s="622"/>
      <c r="AR65" s="622"/>
      <c r="AS65" s="622"/>
      <c r="AT65" s="622"/>
      <c r="AU65" s="622"/>
      <c r="AV65" s="622"/>
      <c r="AW65" s="622"/>
      <c r="AX65" s="622"/>
      <c r="AY65" s="622"/>
      <c r="AZ65" s="622"/>
      <c r="BA65" s="622"/>
      <c r="BB65" s="622"/>
      <c r="BC65" s="622"/>
      <c r="BD65" s="622"/>
      <c r="BE65" s="622"/>
      <c r="BF65" s="622"/>
      <c r="BG65" s="622"/>
      <c r="BH65" s="7"/>
      <c r="BI65" s="613" t="s">
        <v>74</v>
      </c>
      <c r="BJ65" s="614"/>
      <c r="BK65" s="614"/>
      <c r="BL65" s="614"/>
      <c r="BM65" s="614"/>
      <c r="BN65" s="614"/>
      <c r="BO65" s="614"/>
      <c r="BP65" s="614"/>
      <c r="BQ65" s="614"/>
      <c r="BR65" s="614"/>
      <c r="BS65" s="615"/>
      <c r="BT65" s="662"/>
      <c r="BU65" s="649"/>
      <c r="BV65" s="649"/>
      <c r="BW65" s="649"/>
      <c r="BX65" s="649"/>
      <c r="BY65" s="649"/>
      <c r="BZ65" s="649"/>
      <c r="CA65" s="649"/>
      <c r="CB65" s="649"/>
      <c r="CC65" s="650"/>
      <c r="CD65" s="662">
        <v>41.6</v>
      </c>
      <c r="CE65" s="649"/>
      <c r="CF65" s="649"/>
      <c r="CG65" s="649"/>
      <c r="CH65" s="649"/>
      <c r="CI65" s="649"/>
      <c r="CJ65" s="649"/>
      <c r="CK65" s="649"/>
      <c r="CL65" s="649"/>
      <c r="CM65" s="650"/>
      <c r="CN65" s="639"/>
      <c r="CO65" s="637"/>
      <c r="CP65" s="637"/>
      <c r="CQ65" s="637"/>
      <c r="CR65" s="637"/>
      <c r="CS65" s="637"/>
      <c r="CT65" s="637"/>
      <c r="CU65" s="637"/>
      <c r="CV65" s="637"/>
      <c r="CW65" s="637"/>
      <c r="CX65" s="637"/>
      <c r="CY65" s="637"/>
      <c r="CZ65" s="637"/>
      <c r="DA65" s="637"/>
      <c r="DB65" s="637"/>
      <c r="DC65" s="637"/>
      <c r="DD65" s="638"/>
    </row>
    <row r="66" spans="1:108" s="6" customFormat="1" ht="30" customHeight="1" x14ac:dyDescent="0.2">
      <c r="A66" s="619" t="s">
        <v>154</v>
      </c>
      <c r="B66" s="620"/>
      <c r="C66" s="620"/>
      <c r="D66" s="620"/>
      <c r="E66" s="620"/>
      <c r="F66" s="620"/>
      <c r="G66" s="620"/>
      <c r="H66" s="620"/>
      <c r="I66" s="621"/>
      <c r="J66" s="5"/>
      <c r="K66" s="622" t="s">
        <v>146</v>
      </c>
      <c r="L66" s="622"/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Y66" s="622"/>
      <c r="Z66" s="622"/>
      <c r="AA66" s="622"/>
      <c r="AB66" s="622"/>
      <c r="AC66" s="622"/>
      <c r="AD66" s="622"/>
      <c r="AE66" s="622"/>
      <c r="AF66" s="622"/>
      <c r="AG66" s="622"/>
      <c r="AH66" s="622"/>
      <c r="AI66" s="622"/>
      <c r="AJ66" s="622"/>
      <c r="AK66" s="622"/>
      <c r="AL66" s="622"/>
      <c r="AM66" s="622"/>
      <c r="AN66" s="622"/>
      <c r="AO66" s="622"/>
      <c r="AP66" s="622"/>
      <c r="AQ66" s="622"/>
      <c r="AR66" s="622"/>
      <c r="AS66" s="622"/>
      <c r="AT66" s="622"/>
      <c r="AU66" s="622"/>
      <c r="AV66" s="622"/>
      <c r="AW66" s="622"/>
      <c r="AX66" s="622"/>
      <c r="AY66" s="622"/>
      <c r="AZ66" s="622"/>
      <c r="BA66" s="622"/>
      <c r="BB66" s="622"/>
      <c r="BC66" s="622"/>
      <c r="BD66" s="622"/>
      <c r="BE66" s="622"/>
      <c r="BF66" s="622"/>
      <c r="BG66" s="622"/>
      <c r="BH66" s="7"/>
      <c r="BI66" s="613" t="s">
        <v>74</v>
      </c>
      <c r="BJ66" s="614"/>
      <c r="BK66" s="614"/>
      <c r="BL66" s="614"/>
      <c r="BM66" s="614"/>
      <c r="BN66" s="614"/>
      <c r="BO66" s="614"/>
      <c r="BP66" s="614"/>
      <c r="BQ66" s="614"/>
      <c r="BR66" s="614"/>
      <c r="BS66" s="615"/>
      <c r="BT66" s="643"/>
      <c r="BU66" s="644"/>
      <c r="BV66" s="644"/>
      <c r="BW66" s="644"/>
      <c r="BX66" s="644"/>
      <c r="BY66" s="644"/>
      <c r="BZ66" s="644"/>
      <c r="CA66" s="644"/>
      <c r="CB66" s="644"/>
      <c r="CC66" s="645"/>
      <c r="CD66" s="643">
        <v>97.27</v>
      </c>
      <c r="CE66" s="644"/>
      <c r="CF66" s="644"/>
      <c r="CG66" s="644"/>
      <c r="CH66" s="644"/>
      <c r="CI66" s="644"/>
      <c r="CJ66" s="644"/>
      <c r="CK66" s="644"/>
      <c r="CL66" s="644"/>
      <c r="CM66" s="645"/>
      <c r="CN66" s="639"/>
      <c r="CO66" s="637"/>
      <c r="CP66" s="637"/>
      <c r="CQ66" s="637"/>
      <c r="CR66" s="637"/>
      <c r="CS66" s="637"/>
      <c r="CT66" s="637"/>
      <c r="CU66" s="637"/>
      <c r="CV66" s="637"/>
      <c r="CW66" s="637"/>
      <c r="CX66" s="637"/>
      <c r="CY66" s="637"/>
      <c r="CZ66" s="637"/>
      <c r="DA66" s="637"/>
      <c r="DB66" s="637"/>
      <c r="DC66" s="637"/>
      <c r="DD66" s="638"/>
    </row>
    <row r="67" spans="1:108" s="6" customFormat="1" ht="30" customHeight="1" x14ac:dyDescent="0.2">
      <c r="A67" s="619" t="s">
        <v>75</v>
      </c>
      <c r="B67" s="620"/>
      <c r="C67" s="620"/>
      <c r="D67" s="620"/>
      <c r="E67" s="620"/>
      <c r="F67" s="620"/>
      <c r="G67" s="620"/>
      <c r="H67" s="620"/>
      <c r="I67" s="621"/>
      <c r="J67" s="5"/>
      <c r="K67" s="622" t="s">
        <v>76</v>
      </c>
      <c r="L67" s="622"/>
      <c r="M67" s="622"/>
      <c r="N67" s="622"/>
      <c r="O67" s="622"/>
      <c r="P67" s="622"/>
      <c r="Q67" s="622"/>
      <c r="R67" s="622"/>
      <c r="S67" s="622"/>
      <c r="T67" s="622"/>
      <c r="U67" s="622"/>
      <c r="V67" s="622"/>
      <c r="W67" s="622"/>
      <c r="X67" s="622"/>
      <c r="Y67" s="622"/>
      <c r="Z67" s="622"/>
      <c r="AA67" s="622"/>
      <c r="AB67" s="622"/>
      <c r="AC67" s="622"/>
      <c r="AD67" s="622"/>
      <c r="AE67" s="622"/>
      <c r="AF67" s="622"/>
      <c r="AG67" s="622"/>
      <c r="AH67" s="622"/>
      <c r="AI67" s="622"/>
      <c r="AJ67" s="622"/>
      <c r="AK67" s="622"/>
      <c r="AL67" s="622"/>
      <c r="AM67" s="622"/>
      <c r="AN67" s="622"/>
      <c r="AO67" s="622"/>
      <c r="AP67" s="622"/>
      <c r="AQ67" s="622"/>
      <c r="AR67" s="622"/>
      <c r="AS67" s="622"/>
      <c r="AT67" s="622"/>
      <c r="AU67" s="622"/>
      <c r="AV67" s="622"/>
      <c r="AW67" s="622"/>
      <c r="AX67" s="622"/>
      <c r="AY67" s="622"/>
      <c r="AZ67" s="622"/>
      <c r="BA67" s="622"/>
      <c r="BB67" s="622"/>
      <c r="BC67" s="622"/>
      <c r="BD67" s="622"/>
      <c r="BE67" s="622"/>
      <c r="BF67" s="622"/>
      <c r="BG67" s="622"/>
      <c r="BH67" s="7"/>
      <c r="BI67" s="613" t="s">
        <v>77</v>
      </c>
      <c r="BJ67" s="614"/>
      <c r="BK67" s="614"/>
      <c r="BL67" s="614"/>
      <c r="BM67" s="614"/>
      <c r="BN67" s="614"/>
      <c r="BO67" s="614"/>
      <c r="BP67" s="614"/>
      <c r="BQ67" s="614"/>
      <c r="BR67" s="614"/>
      <c r="BS67" s="615"/>
      <c r="BT67" s="651">
        <v>453.50000000000006</v>
      </c>
      <c r="BU67" s="652"/>
      <c r="BV67" s="652"/>
      <c r="BW67" s="652"/>
      <c r="BX67" s="652"/>
      <c r="BY67" s="652"/>
      <c r="BZ67" s="652"/>
      <c r="CA67" s="652"/>
      <c r="CB67" s="652"/>
      <c r="CC67" s="653"/>
      <c r="CD67" s="651">
        <v>895.54710000000011</v>
      </c>
      <c r="CE67" s="652"/>
      <c r="CF67" s="652"/>
      <c r="CG67" s="652"/>
      <c r="CH67" s="652"/>
      <c r="CI67" s="652"/>
      <c r="CJ67" s="652"/>
      <c r="CK67" s="652"/>
      <c r="CL67" s="652"/>
      <c r="CM67" s="653"/>
      <c r="CN67" s="639"/>
      <c r="CO67" s="637"/>
      <c r="CP67" s="637"/>
      <c r="CQ67" s="637"/>
      <c r="CR67" s="637"/>
      <c r="CS67" s="637"/>
      <c r="CT67" s="637"/>
      <c r="CU67" s="637"/>
      <c r="CV67" s="637"/>
      <c r="CW67" s="637"/>
      <c r="CX67" s="637"/>
      <c r="CY67" s="637"/>
      <c r="CZ67" s="637"/>
      <c r="DA67" s="637"/>
      <c r="DB67" s="637"/>
      <c r="DC67" s="637"/>
      <c r="DD67" s="638"/>
    </row>
    <row r="68" spans="1:108" s="6" customFormat="1" ht="30" customHeight="1" x14ac:dyDescent="0.2">
      <c r="A68" s="619" t="s">
        <v>155</v>
      </c>
      <c r="B68" s="620"/>
      <c r="C68" s="620"/>
      <c r="D68" s="620"/>
      <c r="E68" s="620"/>
      <c r="F68" s="620"/>
      <c r="G68" s="620"/>
      <c r="H68" s="620"/>
      <c r="I68" s="621"/>
      <c r="J68" s="5"/>
      <c r="K68" s="622" t="s">
        <v>144</v>
      </c>
      <c r="L68" s="622"/>
      <c r="M68" s="622"/>
      <c r="N68" s="622"/>
      <c r="O68" s="622"/>
      <c r="P68" s="622"/>
      <c r="Q68" s="622"/>
      <c r="R68" s="622"/>
      <c r="S68" s="622"/>
      <c r="T68" s="622"/>
      <c r="U68" s="622"/>
      <c r="V68" s="622"/>
      <c r="W68" s="622"/>
      <c r="X68" s="622"/>
      <c r="Y68" s="622"/>
      <c r="Z68" s="622"/>
      <c r="AA68" s="622"/>
      <c r="AB68" s="622"/>
      <c r="AC68" s="622"/>
      <c r="AD68" s="622"/>
      <c r="AE68" s="622"/>
      <c r="AF68" s="622"/>
      <c r="AG68" s="622"/>
      <c r="AH68" s="622"/>
      <c r="AI68" s="622"/>
      <c r="AJ68" s="622"/>
      <c r="AK68" s="622"/>
      <c r="AL68" s="622"/>
      <c r="AM68" s="622"/>
      <c r="AN68" s="622"/>
      <c r="AO68" s="622"/>
      <c r="AP68" s="622"/>
      <c r="AQ68" s="622"/>
      <c r="AR68" s="622"/>
      <c r="AS68" s="622"/>
      <c r="AT68" s="622"/>
      <c r="AU68" s="622"/>
      <c r="AV68" s="622"/>
      <c r="AW68" s="622"/>
      <c r="AX68" s="622"/>
      <c r="AY68" s="622"/>
      <c r="AZ68" s="622"/>
      <c r="BA68" s="622"/>
      <c r="BB68" s="622"/>
      <c r="BC68" s="622"/>
      <c r="BD68" s="622"/>
      <c r="BE68" s="622"/>
      <c r="BF68" s="622"/>
      <c r="BG68" s="622"/>
      <c r="BH68" s="7"/>
      <c r="BI68" s="613" t="s">
        <v>77</v>
      </c>
      <c r="BJ68" s="614"/>
      <c r="BK68" s="614"/>
      <c r="BL68" s="614"/>
      <c r="BM68" s="614"/>
      <c r="BN68" s="614"/>
      <c r="BO68" s="614"/>
      <c r="BP68" s="614"/>
      <c r="BQ68" s="614"/>
      <c r="BR68" s="614"/>
      <c r="BS68" s="615"/>
      <c r="BT68" s="613">
        <v>12.97</v>
      </c>
      <c r="BU68" s="614"/>
      <c r="BV68" s="614"/>
      <c r="BW68" s="614"/>
      <c r="BX68" s="614"/>
      <c r="BY68" s="614"/>
      <c r="BZ68" s="614"/>
      <c r="CA68" s="614"/>
      <c r="CB68" s="614"/>
      <c r="CC68" s="615"/>
      <c r="CD68" s="651">
        <v>12.966999999999999</v>
      </c>
      <c r="CE68" s="652"/>
      <c r="CF68" s="652"/>
      <c r="CG68" s="652"/>
      <c r="CH68" s="652"/>
      <c r="CI68" s="652"/>
      <c r="CJ68" s="652"/>
      <c r="CK68" s="652"/>
      <c r="CL68" s="652"/>
      <c r="CM68" s="653"/>
      <c r="CN68" s="639"/>
      <c r="CO68" s="637"/>
      <c r="CP68" s="637"/>
      <c r="CQ68" s="637"/>
      <c r="CR68" s="637"/>
      <c r="CS68" s="637"/>
      <c r="CT68" s="637"/>
      <c r="CU68" s="637"/>
      <c r="CV68" s="637"/>
      <c r="CW68" s="637"/>
      <c r="CX68" s="637"/>
      <c r="CY68" s="637"/>
      <c r="CZ68" s="637"/>
      <c r="DA68" s="637"/>
      <c r="DB68" s="637"/>
      <c r="DC68" s="637"/>
      <c r="DD68" s="638"/>
    </row>
    <row r="69" spans="1:108" s="6" customFormat="1" ht="30" customHeight="1" x14ac:dyDescent="0.2">
      <c r="A69" s="619" t="s">
        <v>156</v>
      </c>
      <c r="B69" s="620"/>
      <c r="C69" s="620"/>
      <c r="D69" s="620"/>
      <c r="E69" s="620"/>
      <c r="F69" s="620"/>
      <c r="G69" s="620"/>
      <c r="H69" s="620"/>
      <c r="I69" s="621"/>
      <c r="J69" s="5"/>
      <c r="K69" s="622" t="s">
        <v>145</v>
      </c>
      <c r="L69" s="622"/>
      <c r="M69" s="622"/>
      <c r="N69" s="622"/>
      <c r="O69" s="622"/>
      <c r="P69" s="622"/>
      <c r="Q69" s="622"/>
      <c r="R69" s="622"/>
      <c r="S69" s="622"/>
      <c r="T69" s="622"/>
      <c r="U69" s="622"/>
      <c r="V69" s="622"/>
      <c r="W69" s="622"/>
      <c r="X69" s="622"/>
      <c r="Y69" s="622"/>
      <c r="Z69" s="622"/>
      <c r="AA69" s="622"/>
      <c r="AB69" s="622"/>
      <c r="AC69" s="622"/>
      <c r="AD69" s="622"/>
      <c r="AE69" s="622"/>
      <c r="AF69" s="622"/>
      <c r="AG69" s="622"/>
      <c r="AH69" s="622"/>
      <c r="AI69" s="622"/>
      <c r="AJ69" s="622"/>
      <c r="AK69" s="622"/>
      <c r="AL69" s="622"/>
      <c r="AM69" s="622"/>
      <c r="AN69" s="622"/>
      <c r="AO69" s="622"/>
      <c r="AP69" s="622"/>
      <c r="AQ69" s="622"/>
      <c r="AR69" s="622"/>
      <c r="AS69" s="622"/>
      <c r="AT69" s="622"/>
      <c r="AU69" s="622"/>
      <c r="AV69" s="622"/>
      <c r="AW69" s="622"/>
      <c r="AX69" s="622"/>
      <c r="AY69" s="622"/>
      <c r="AZ69" s="622"/>
      <c r="BA69" s="622"/>
      <c r="BB69" s="622"/>
      <c r="BC69" s="622"/>
      <c r="BD69" s="622"/>
      <c r="BE69" s="622"/>
      <c r="BF69" s="622"/>
      <c r="BG69" s="622"/>
      <c r="BH69" s="7"/>
      <c r="BI69" s="613" t="s">
        <v>77</v>
      </c>
      <c r="BJ69" s="614"/>
      <c r="BK69" s="614"/>
      <c r="BL69" s="614"/>
      <c r="BM69" s="614"/>
      <c r="BN69" s="614"/>
      <c r="BO69" s="614"/>
      <c r="BP69" s="614"/>
      <c r="BQ69" s="614"/>
      <c r="BR69" s="614"/>
      <c r="BS69" s="615"/>
      <c r="BT69" s="651">
        <v>6.69</v>
      </c>
      <c r="BU69" s="652"/>
      <c r="BV69" s="652"/>
      <c r="BW69" s="652"/>
      <c r="BX69" s="652"/>
      <c r="BY69" s="652"/>
      <c r="BZ69" s="652"/>
      <c r="CA69" s="652"/>
      <c r="CB69" s="652"/>
      <c r="CC69" s="653"/>
      <c r="CD69" s="651">
        <v>6.6864000000000008</v>
      </c>
      <c r="CE69" s="652"/>
      <c r="CF69" s="652"/>
      <c r="CG69" s="652"/>
      <c r="CH69" s="652"/>
      <c r="CI69" s="652"/>
      <c r="CJ69" s="652"/>
      <c r="CK69" s="652"/>
      <c r="CL69" s="652"/>
      <c r="CM69" s="653"/>
      <c r="CN69" s="639"/>
      <c r="CO69" s="637"/>
      <c r="CP69" s="637"/>
      <c r="CQ69" s="637"/>
      <c r="CR69" s="637"/>
      <c r="CS69" s="637"/>
      <c r="CT69" s="637"/>
      <c r="CU69" s="637"/>
      <c r="CV69" s="637"/>
      <c r="CW69" s="637"/>
      <c r="CX69" s="637"/>
      <c r="CY69" s="637"/>
      <c r="CZ69" s="637"/>
      <c r="DA69" s="637"/>
      <c r="DB69" s="637"/>
      <c r="DC69" s="637"/>
      <c r="DD69" s="638"/>
    </row>
    <row r="70" spans="1:108" s="6" customFormat="1" ht="30" customHeight="1" x14ac:dyDescent="0.2">
      <c r="A70" s="619" t="s">
        <v>157</v>
      </c>
      <c r="B70" s="620"/>
      <c r="C70" s="620"/>
      <c r="D70" s="620"/>
      <c r="E70" s="620"/>
      <c r="F70" s="620"/>
      <c r="G70" s="620"/>
      <c r="H70" s="620"/>
      <c r="I70" s="621"/>
      <c r="J70" s="5"/>
      <c r="K70" s="622" t="s">
        <v>146</v>
      </c>
      <c r="L70" s="622"/>
      <c r="M70" s="622"/>
      <c r="N70" s="622"/>
      <c r="O70" s="622"/>
      <c r="P70" s="622"/>
      <c r="Q70" s="622"/>
      <c r="R70" s="622"/>
      <c r="S70" s="622"/>
      <c r="T70" s="622"/>
      <c r="U70" s="622"/>
      <c r="V70" s="622"/>
      <c r="W70" s="622"/>
      <c r="X70" s="622"/>
      <c r="Y70" s="622"/>
      <c r="Z70" s="622"/>
      <c r="AA70" s="622"/>
      <c r="AB70" s="622"/>
      <c r="AC70" s="622"/>
      <c r="AD70" s="622"/>
      <c r="AE70" s="622"/>
      <c r="AF70" s="622"/>
      <c r="AG70" s="622"/>
      <c r="AH70" s="622"/>
      <c r="AI70" s="622"/>
      <c r="AJ70" s="622"/>
      <c r="AK70" s="622"/>
      <c r="AL70" s="622"/>
      <c r="AM70" s="622"/>
      <c r="AN70" s="622"/>
      <c r="AO70" s="622"/>
      <c r="AP70" s="622"/>
      <c r="AQ70" s="622"/>
      <c r="AR70" s="622"/>
      <c r="AS70" s="622"/>
      <c r="AT70" s="622"/>
      <c r="AU70" s="622"/>
      <c r="AV70" s="622"/>
      <c r="AW70" s="622"/>
      <c r="AX70" s="622"/>
      <c r="AY70" s="622"/>
      <c r="AZ70" s="622"/>
      <c r="BA70" s="622"/>
      <c r="BB70" s="622"/>
      <c r="BC70" s="622"/>
      <c r="BD70" s="622"/>
      <c r="BE70" s="622"/>
      <c r="BF70" s="622"/>
      <c r="BG70" s="622"/>
      <c r="BH70" s="7"/>
      <c r="BI70" s="613" t="s">
        <v>77</v>
      </c>
      <c r="BJ70" s="614"/>
      <c r="BK70" s="614"/>
      <c r="BL70" s="614"/>
      <c r="BM70" s="614"/>
      <c r="BN70" s="614"/>
      <c r="BO70" s="614"/>
      <c r="BP70" s="614"/>
      <c r="BQ70" s="614"/>
      <c r="BR70" s="614"/>
      <c r="BS70" s="615"/>
      <c r="BT70" s="651">
        <v>263.91000000000003</v>
      </c>
      <c r="BU70" s="652"/>
      <c r="BV70" s="652"/>
      <c r="BW70" s="652"/>
      <c r="BX70" s="652"/>
      <c r="BY70" s="652"/>
      <c r="BZ70" s="652"/>
      <c r="CA70" s="652"/>
      <c r="CB70" s="652"/>
      <c r="CC70" s="653"/>
      <c r="CD70" s="651">
        <v>531.77765000000022</v>
      </c>
      <c r="CE70" s="652"/>
      <c r="CF70" s="652"/>
      <c r="CG70" s="652"/>
      <c r="CH70" s="652"/>
      <c r="CI70" s="652"/>
      <c r="CJ70" s="652"/>
      <c r="CK70" s="652"/>
      <c r="CL70" s="652"/>
      <c r="CM70" s="653"/>
      <c r="CN70" s="639"/>
      <c r="CO70" s="637"/>
      <c r="CP70" s="637"/>
      <c r="CQ70" s="637"/>
      <c r="CR70" s="637"/>
      <c r="CS70" s="637"/>
      <c r="CT70" s="637"/>
      <c r="CU70" s="637"/>
      <c r="CV70" s="637"/>
      <c r="CW70" s="637"/>
      <c r="CX70" s="637"/>
      <c r="CY70" s="637"/>
      <c r="CZ70" s="637"/>
      <c r="DA70" s="637"/>
      <c r="DB70" s="637"/>
      <c r="DC70" s="637"/>
      <c r="DD70" s="638"/>
    </row>
    <row r="71" spans="1:108" s="6" customFormat="1" ht="30" customHeight="1" x14ac:dyDescent="0.2">
      <c r="A71" s="619" t="s">
        <v>158</v>
      </c>
      <c r="B71" s="620"/>
      <c r="C71" s="620"/>
      <c r="D71" s="620"/>
      <c r="E71" s="620"/>
      <c r="F71" s="620"/>
      <c r="G71" s="620"/>
      <c r="H71" s="620"/>
      <c r="I71" s="621"/>
      <c r="J71" s="5"/>
      <c r="K71" s="622" t="s">
        <v>147</v>
      </c>
      <c r="L71" s="622"/>
      <c r="M71" s="622"/>
      <c r="N71" s="622"/>
      <c r="O71" s="622"/>
      <c r="P71" s="622"/>
      <c r="Q71" s="622"/>
      <c r="R71" s="622"/>
      <c r="S71" s="622"/>
      <c r="T71" s="622"/>
      <c r="U71" s="622"/>
      <c r="V71" s="622"/>
      <c r="W71" s="622"/>
      <c r="X71" s="622"/>
      <c r="Y71" s="622"/>
      <c r="Z71" s="622"/>
      <c r="AA71" s="622"/>
      <c r="AB71" s="622"/>
      <c r="AC71" s="622"/>
      <c r="AD71" s="622"/>
      <c r="AE71" s="622"/>
      <c r="AF71" s="622"/>
      <c r="AG71" s="622"/>
      <c r="AH71" s="622"/>
      <c r="AI71" s="622"/>
      <c r="AJ71" s="622"/>
      <c r="AK71" s="622"/>
      <c r="AL71" s="622"/>
      <c r="AM71" s="622"/>
      <c r="AN71" s="622"/>
      <c r="AO71" s="622"/>
      <c r="AP71" s="622"/>
      <c r="AQ71" s="622"/>
      <c r="AR71" s="622"/>
      <c r="AS71" s="622"/>
      <c r="AT71" s="622"/>
      <c r="AU71" s="622"/>
      <c r="AV71" s="622"/>
      <c r="AW71" s="622"/>
      <c r="AX71" s="622"/>
      <c r="AY71" s="622"/>
      <c r="AZ71" s="622"/>
      <c r="BA71" s="622"/>
      <c r="BB71" s="622"/>
      <c r="BC71" s="622"/>
      <c r="BD71" s="622"/>
      <c r="BE71" s="622"/>
      <c r="BF71" s="622"/>
      <c r="BG71" s="622"/>
      <c r="BH71" s="7"/>
      <c r="BI71" s="613" t="s">
        <v>77</v>
      </c>
      <c r="BJ71" s="614"/>
      <c r="BK71" s="614"/>
      <c r="BL71" s="614"/>
      <c r="BM71" s="614"/>
      <c r="BN71" s="614"/>
      <c r="BO71" s="614"/>
      <c r="BP71" s="614"/>
      <c r="BQ71" s="614"/>
      <c r="BR71" s="614"/>
      <c r="BS71" s="615"/>
      <c r="BT71" s="651">
        <v>169.93</v>
      </c>
      <c r="BU71" s="652"/>
      <c r="BV71" s="652"/>
      <c r="BW71" s="652"/>
      <c r="BX71" s="652"/>
      <c r="BY71" s="652"/>
      <c r="BZ71" s="652"/>
      <c r="CA71" s="652"/>
      <c r="CB71" s="652"/>
      <c r="CC71" s="653"/>
      <c r="CD71" s="651">
        <v>344.11604999999986</v>
      </c>
      <c r="CE71" s="652"/>
      <c r="CF71" s="652"/>
      <c r="CG71" s="652"/>
      <c r="CH71" s="652"/>
      <c r="CI71" s="652"/>
      <c r="CJ71" s="652"/>
      <c r="CK71" s="652"/>
      <c r="CL71" s="652"/>
      <c r="CM71" s="653"/>
      <c r="CN71" s="639"/>
      <c r="CO71" s="637"/>
      <c r="CP71" s="637"/>
      <c r="CQ71" s="637"/>
      <c r="CR71" s="637"/>
      <c r="CS71" s="637"/>
      <c r="CT71" s="637"/>
      <c r="CU71" s="637"/>
      <c r="CV71" s="637"/>
      <c r="CW71" s="637"/>
      <c r="CX71" s="637"/>
      <c r="CY71" s="637"/>
      <c r="CZ71" s="637"/>
      <c r="DA71" s="637"/>
      <c r="DB71" s="637"/>
      <c r="DC71" s="637"/>
      <c r="DD71" s="638"/>
    </row>
    <row r="72" spans="1:108" s="6" customFormat="1" ht="30" customHeight="1" x14ac:dyDescent="0.2">
      <c r="A72" s="619" t="s">
        <v>78</v>
      </c>
      <c r="B72" s="620"/>
      <c r="C72" s="620"/>
      <c r="D72" s="620"/>
      <c r="E72" s="620"/>
      <c r="F72" s="620"/>
      <c r="G72" s="620"/>
      <c r="H72" s="620"/>
      <c r="I72" s="621"/>
      <c r="J72" s="5"/>
      <c r="K72" s="622" t="s">
        <v>79</v>
      </c>
      <c r="L72" s="622"/>
      <c r="M72" s="622"/>
      <c r="N72" s="622"/>
      <c r="O72" s="622"/>
      <c r="P72" s="622"/>
      <c r="Q72" s="622"/>
      <c r="R72" s="622"/>
      <c r="S72" s="622"/>
      <c r="T72" s="622"/>
      <c r="U72" s="622"/>
      <c r="V72" s="622"/>
      <c r="W72" s="622"/>
      <c r="X72" s="622"/>
      <c r="Y72" s="622"/>
      <c r="Z72" s="622"/>
      <c r="AA72" s="622"/>
      <c r="AB72" s="622"/>
      <c r="AC72" s="622"/>
      <c r="AD72" s="622"/>
      <c r="AE72" s="622"/>
      <c r="AF72" s="622"/>
      <c r="AG72" s="622"/>
      <c r="AH72" s="622"/>
      <c r="AI72" s="622"/>
      <c r="AJ72" s="622"/>
      <c r="AK72" s="622"/>
      <c r="AL72" s="622"/>
      <c r="AM72" s="622"/>
      <c r="AN72" s="622"/>
      <c r="AO72" s="622"/>
      <c r="AP72" s="622"/>
      <c r="AQ72" s="622"/>
      <c r="AR72" s="622"/>
      <c r="AS72" s="622"/>
      <c r="AT72" s="622"/>
      <c r="AU72" s="622"/>
      <c r="AV72" s="622"/>
      <c r="AW72" s="622"/>
      <c r="AX72" s="622"/>
      <c r="AY72" s="622"/>
      <c r="AZ72" s="622"/>
      <c r="BA72" s="622"/>
      <c r="BB72" s="622"/>
      <c r="BC72" s="622"/>
      <c r="BD72" s="622"/>
      <c r="BE72" s="622"/>
      <c r="BF72" s="622"/>
      <c r="BG72" s="622"/>
      <c r="BH72" s="7"/>
      <c r="BI72" s="613" t="s">
        <v>77</v>
      </c>
      <c r="BJ72" s="614"/>
      <c r="BK72" s="614"/>
      <c r="BL72" s="614"/>
      <c r="BM72" s="614"/>
      <c r="BN72" s="614"/>
      <c r="BO72" s="614"/>
      <c r="BP72" s="614"/>
      <c r="BQ72" s="614"/>
      <c r="BR72" s="614"/>
      <c r="BS72" s="615"/>
      <c r="BT72" s="613">
        <v>2130.7000000000003</v>
      </c>
      <c r="BU72" s="614"/>
      <c r="BV72" s="614"/>
      <c r="BW72" s="614"/>
      <c r="BX72" s="614"/>
      <c r="BY72" s="614"/>
      <c r="BZ72" s="614"/>
      <c r="CA72" s="614"/>
      <c r="CB72" s="614"/>
      <c r="CC72" s="615"/>
      <c r="CD72" s="633">
        <v>3101.3</v>
      </c>
      <c r="CE72" s="614"/>
      <c r="CF72" s="614"/>
      <c r="CG72" s="614"/>
      <c r="CH72" s="614"/>
      <c r="CI72" s="614"/>
      <c r="CJ72" s="614"/>
      <c r="CK72" s="614"/>
      <c r="CL72" s="614"/>
      <c r="CM72" s="615"/>
      <c r="CN72" s="639"/>
      <c r="CO72" s="637"/>
      <c r="CP72" s="637"/>
      <c r="CQ72" s="637"/>
      <c r="CR72" s="637"/>
      <c r="CS72" s="637"/>
      <c r="CT72" s="637"/>
      <c r="CU72" s="637"/>
      <c r="CV72" s="637"/>
      <c r="CW72" s="637"/>
      <c r="CX72" s="637"/>
      <c r="CY72" s="637"/>
      <c r="CZ72" s="637"/>
      <c r="DA72" s="637"/>
      <c r="DB72" s="637"/>
      <c r="DC72" s="637"/>
      <c r="DD72" s="638"/>
    </row>
    <row r="73" spans="1:108" s="6" customFormat="1" ht="30" customHeight="1" x14ac:dyDescent="0.2">
      <c r="A73" s="619" t="s">
        <v>159</v>
      </c>
      <c r="B73" s="620"/>
      <c r="C73" s="620"/>
      <c r="D73" s="620"/>
      <c r="E73" s="620"/>
      <c r="F73" s="620"/>
      <c r="G73" s="620"/>
      <c r="H73" s="620"/>
      <c r="I73" s="621"/>
      <c r="J73" s="5"/>
      <c r="K73" s="622" t="s">
        <v>144</v>
      </c>
      <c r="L73" s="622"/>
      <c r="M73" s="622"/>
      <c r="N73" s="622"/>
      <c r="O73" s="622"/>
      <c r="P73" s="622"/>
      <c r="Q73" s="622"/>
      <c r="R73" s="622"/>
      <c r="S73" s="622"/>
      <c r="T73" s="622"/>
      <c r="U73" s="622"/>
      <c r="V73" s="622"/>
      <c r="W73" s="622"/>
      <c r="X73" s="622"/>
      <c r="Y73" s="622"/>
      <c r="Z73" s="622"/>
      <c r="AA73" s="622"/>
      <c r="AB73" s="622"/>
      <c r="AC73" s="622"/>
      <c r="AD73" s="622"/>
      <c r="AE73" s="622"/>
      <c r="AF73" s="622"/>
      <c r="AG73" s="622"/>
      <c r="AH73" s="622"/>
      <c r="AI73" s="622"/>
      <c r="AJ73" s="622"/>
      <c r="AK73" s="622"/>
      <c r="AL73" s="622"/>
      <c r="AM73" s="622"/>
      <c r="AN73" s="622"/>
      <c r="AO73" s="622"/>
      <c r="AP73" s="622"/>
      <c r="AQ73" s="622"/>
      <c r="AR73" s="622"/>
      <c r="AS73" s="622"/>
      <c r="AT73" s="622"/>
      <c r="AU73" s="622"/>
      <c r="AV73" s="622"/>
      <c r="AW73" s="622"/>
      <c r="AX73" s="622"/>
      <c r="AY73" s="622"/>
      <c r="AZ73" s="622"/>
      <c r="BA73" s="622"/>
      <c r="BB73" s="622"/>
      <c r="BC73" s="622"/>
      <c r="BD73" s="622"/>
      <c r="BE73" s="622"/>
      <c r="BF73" s="622"/>
      <c r="BG73" s="622"/>
      <c r="BH73" s="7"/>
      <c r="BI73" s="613" t="s">
        <v>77</v>
      </c>
      <c r="BJ73" s="614"/>
      <c r="BK73" s="614"/>
      <c r="BL73" s="614"/>
      <c r="BM73" s="614"/>
      <c r="BN73" s="614"/>
      <c r="BO73" s="614"/>
      <c r="BP73" s="614"/>
      <c r="BQ73" s="614"/>
      <c r="BR73" s="614"/>
      <c r="BS73" s="615"/>
      <c r="BT73" s="613">
        <v>148.6</v>
      </c>
      <c r="BU73" s="614"/>
      <c r="BV73" s="614"/>
      <c r="BW73" s="614"/>
      <c r="BX73" s="614"/>
      <c r="BY73" s="614"/>
      <c r="BZ73" s="614"/>
      <c r="CA73" s="614"/>
      <c r="CB73" s="614"/>
      <c r="CC73" s="615"/>
      <c r="CD73" s="633">
        <v>288.2</v>
      </c>
      <c r="CE73" s="614"/>
      <c r="CF73" s="614"/>
      <c r="CG73" s="614"/>
      <c r="CH73" s="614"/>
      <c r="CI73" s="614"/>
      <c r="CJ73" s="614"/>
      <c r="CK73" s="614"/>
      <c r="CL73" s="614"/>
      <c r="CM73" s="615"/>
      <c r="CN73" s="639"/>
      <c r="CO73" s="637"/>
      <c r="CP73" s="637"/>
      <c r="CQ73" s="637"/>
      <c r="CR73" s="637"/>
      <c r="CS73" s="637"/>
      <c r="CT73" s="637"/>
      <c r="CU73" s="637"/>
      <c r="CV73" s="637"/>
      <c r="CW73" s="637"/>
      <c r="CX73" s="637"/>
      <c r="CY73" s="637"/>
      <c r="CZ73" s="637"/>
      <c r="DA73" s="637"/>
      <c r="DB73" s="637"/>
      <c r="DC73" s="637"/>
      <c r="DD73" s="638"/>
    </row>
    <row r="74" spans="1:108" s="6" customFormat="1" ht="30" customHeight="1" x14ac:dyDescent="0.2">
      <c r="A74" s="619" t="s">
        <v>160</v>
      </c>
      <c r="B74" s="620"/>
      <c r="C74" s="620"/>
      <c r="D74" s="620"/>
      <c r="E74" s="620"/>
      <c r="F74" s="620"/>
      <c r="G74" s="620"/>
      <c r="H74" s="620"/>
      <c r="I74" s="621"/>
      <c r="J74" s="5"/>
      <c r="K74" s="622" t="s">
        <v>145</v>
      </c>
      <c r="L74" s="622"/>
      <c r="M74" s="622"/>
      <c r="N74" s="622"/>
      <c r="O74" s="622"/>
      <c r="P74" s="622"/>
      <c r="Q74" s="622"/>
      <c r="R74" s="622"/>
      <c r="S74" s="622"/>
      <c r="T74" s="622"/>
      <c r="U74" s="622"/>
      <c r="V74" s="622"/>
      <c r="W74" s="622"/>
      <c r="X74" s="622"/>
      <c r="Y74" s="622"/>
      <c r="Z74" s="622"/>
      <c r="AA74" s="622"/>
      <c r="AB74" s="622"/>
      <c r="AC74" s="622"/>
      <c r="AD74" s="622"/>
      <c r="AE74" s="622"/>
      <c r="AF74" s="622"/>
      <c r="AG74" s="622"/>
      <c r="AH74" s="622"/>
      <c r="AI74" s="622"/>
      <c r="AJ74" s="622"/>
      <c r="AK74" s="622"/>
      <c r="AL74" s="622"/>
      <c r="AM74" s="622"/>
      <c r="AN74" s="622"/>
      <c r="AO74" s="622"/>
      <c r="AP74" s="622"/>
      <c r="AQ74" s="622"/>
      <c r="AR74" s="622"/>
      <c r="AS74" s="622"/>
      <c r="AT74" s="622"/>
      <c r="AU74" s="622"/>
      <c r="AV74" s="622"/>
      <c r="AW74" s="622"/>
      <c r="AX74" s="622"/>
      <c r="AY74" s="622"/>
      <c r="AZ74" s="622"/>
      <c r="BA74" s="622"/>
      <c r="BB74" s="622"/>
      <c r="BC74" s="622"/>
      <c r="BD74" s="622"/>
      <c r="BE74" s="622"/>
      <c r="BF74" s="622"/>
      <c r="BG74" s="622"/>
      <c r="BH74" s="7"/>
      <c r="BI74" s="613" t="s">
        <v>77</v>
      </c>
      <c r="BJ74" s="614"/>
      <c r="BK74" s="614"/>
      <c r="BL74" s="614"/>
      <c r="BM74" s="614"/>
      <c r="BN74" s="614"/>
      <c r="BO74" s="614"/>
      <c r="BP74" s="614"/>
      <c r="BQ74" s="614"/>
      <c r="BR74" s="614"/>
      <c r="BS74" s="615"/>
      <c r="BT74" s="613">
        <v>519.70000000000005</v>
      </c>
      <c r="BU74" s="614"/>
      <c r="BV74" s="614"/>
      <c r="BW74" s="614"/>
      <c r="BX74" s="614"/>
      <c r="BY74" s="614"/>
      <c r="BZ74" s="614"/>
      <c r="CA74" s="614"/>
      <c r="CB74" s="614"/>
      <c r="CC74" s="615"/>
      <c r="CD74" s="633">
        <v>519.70000000000005</v>
      </c>
      <c r="CE74" s="614"/>
      <c r="CF74" s="614"/>
      <c r="CG74" s="614"/>
      <c r="CH74" s="614"/>
      <c r="CI74" s="614"/>
      <c r="CJ74" s="614"/>
      <c r="CK74" s="614"/>
      <c r="CL74" s="614"/>
      <c r="CM74" s="615"/>
      <c r="CN74" s="639"/>
      <c r="CO74" s="637"/>
      <c r="CP74" s="637"/>
      <c r="CQ74" s="637"/>
      <c r="CR74" s="637"/>
      <c r="CS74" s="637"/>
      <c r="CT74" s="637"/>
      <c r="CU74" s="637"/>
      <c r="CV74" s="637"/>
      <c r="CW74" s="637"/>
      <c r="CX74" s="637"/>
      <c r="CY74" s="637"/>
      <c r="CZ74" s="637"/>
      <c r="DA74" s="637"/>
      <c r="DB74" s="637"/>
      <c r="DC74" s="637"/>
      <c r="DD74" s="638"/>
    </row>
    <row r="75" spans="1:108" s="6" customFormat="1" ht="30" customHeight="1" x14ac:dyDescent="0.2">
      <c r="A75" s="619" t="s">
        <v>161</v>
      </c>
      <c r="B75" s="620"/>
      <c r="C75" s="620"/>
      <c r="D75" s="620"/>
      <c r="E75" s="620"/>
      <c r="F75" s="620"/>
      <c r="G75" s="620"/>
      <c r="H75" s="620"/>
      <c r="I75" s="621"/>
      <c r="J75" s="5"/>
      <c r="K75" s="622" t="s">
        <v>146</v>
      </c>
      <c r="L75" s="622"/>
      <c r="M75" s="622"/>
      <c r="N75" s="622"/>
      <c r="O75" s="622"/>
      <c r="P75" s="622"/>
      <c r="Q75" s="622"/>
      <c r="R75" s="622"/>
      <c r="S75" s="622"/>
      <c r="T75" s="622"/>
      <c r="U75" s="622"/>
      <c r="V75" s="622"/>
      <c r="W75" s="622"/>
      <c r="X75" s="622"/>
      <c r="Y75" s="622"/>
      <c r="Z75" s="622"/>
      <c r="AA75" s="622"/>
      <c r="AB75" s="622"/>
      <c r="AC75" s="622"/>
      <c r="AD75" s="622"/>
      <c r="AE75" s="622"/>
      <c r="AF75" s="622"/>
      <c r="AG75" s="622"/>
      <c r="AH75" s="622"/>
      <c r="AI75" s="622"/>
      <c r="AJ75" s="622"/>
      <c r="AK75" s="622"/>
      <c r="AL75" s="622"/>
      <c r="AM75" s="622"/>
      <c r="AN75" s="622"/>
      <c r="AO75" s="622"/>
      <c r="AP75" s="622"/>
      <c r="AQ75" s="622"/>
      <c r="AR75" s="622"/>
      <c r="AS75" s="622"/>
      <c r="AT75" s="622"/>
      <c r="AU75" s="622"/>
      <c r="AV75" s="622"/>
      <c r="AW75" s="622"/>
      <c r="AX75" s="622"/>
      <c r="AY75" s="622"/>
      <c r="AZ75" s="622"/>
      <c r="BA75" s="622"/>
      <c r="BB75" s="622"/>
      <c r="BC75" s="622"/>
      <c r="BD75" s="622"/>
      <c r="BE75" s="622"/>
      <c r="BF75" s="622"/>
      <c r="BG75" s="622"/>
      <c r="BH75" s="7"/>
      <c r="BI75" s="613" t="s">
        <v>77</v>
      </c>
      <c r="BJ75" s="614"/>
      <c r="BK75" s="614"/>
      <c r="BL75" s="614"/>
      <c r="BM75" s="614"/>
      <c r="BN75" s="614"/>
      <c r="BO75" s="614"/>
      <c r="BP75" s="614"/>
      <c r="BQ75" s="614"/>
      <c r="BR75" s="614"/>
      <c r="BS75" s="615"/>
      <c r="BT75" s="613">
        <v>1462.4</v>
      </c>
      <c r="BU75" s="614"/>
      <c r="BV75" s="614"/>
      <c r="BW75" s="614"/>
      <c r="BX75" s="614"/>
      <c r="BY75" s="614"/>
      <c r="BZ75" s="614"/>
      <c r="CA75" s="614"/>
      <c r="CB75" s="614"/>
      <c r="CC75" s="615"/>
      <c r="CD75" s="633">
        <v>2293.4</v>
      </c>
      <c r="CE75" s="614"/>
      <c r="CF75" s="614"/>
      <c r="CG75" s="614"/>
      <c r="CH75" s="614"/>
      <c r="CI75" s="614"/>
      <c r="CJ75" s="614"/>
      <c r="CK75" s="614"/>
      <c r="CL75" s="614"/>
      <c r="CM75" s="615"/>
      <c r="CN75" s="639"/>
      <c r="CO75" s="637"/>
      <c r="CP75" s="637"/>
      <c r="CQ75" s="637"/>
      <c r="CR75" s="637"/>
      <c r="CS75" s="637"/>
      <c r="CT75" s="637"/>
      <c r="CU75" s="637"/>
      <c r="CV75" s="637"/>
      <c r="CW75" s="637"/>
      <c r="CX75" s="637"/>
      <c r="CY75" s="637"/>
      <c r="CZ75" s="637"/>
      <c r="DA75" s="637"/>
      <c r="DB75" s="637"/>
      <c r="DC75" s="637"/>
      <c r="DD75" s="638"/>
    </row>
    <row r="76" spans="1:108" s="6" customFormat="1" ht="30" customHeight="1" x14ac:dyDescent="0.2">
      <c r="A76" s="619" t="s">
        <v>828</v>
      </c>
      <c r="B76" s="620"/>
      <c r="C76" s="620"/>
      <c r="D76" s="620"/>
      <c r="E76" s="620"/>
      <c r="F76" s="620"/>
      <c r="G76" s="620"/>
      <c r="H76" s="620"/>
      <c r="I76" s="621"/>
      <c r="J76" s="58"/>
      <c r="K76" s="622" t="s">
        <v>147</v>
      </c>
      <c r="L76" s="622"/>
      <c r="M76" s="622"/>
      <c r="N76" s="622"/>
      <c r="O76" s="622"/>
      <c r="P76" s="622"/>
      <c r="Q76" s="622"/>
      <c r="R76" s="622"/>
      <c r="S76" s="622"/>
      <c r="T76" s="622"/>
      <c r="U76" s="622"/>
      <c r="V76" s="622"/>
      <c r="W76" s="622"/>
      <c r="X76" s="622"/>
      <c r="Y76" s="622"/>
      <c r="Z76" s="622"/>
      <c r="AA76" s="622"/>
      <c r="AB76" s="622"/>
      <c r="AC76" s="622"/>
      <c r="AD76" s="622"/>
      <c r="AE76" s="622"/>
      <c r="AF76" s="622"/>
      <c r="AG76" s="622"/>
      <c r="AH76" s="622"/>
      <c r="AI76" s="622"/>
      <c r="AJ76" s="622"/>
      <c r="AK76" s="622"/>
      <c r="AL76" s="622"/>
      <c r="AM76" s="622"/>
      <c r="AN76" s="622"/>
      <c r="AO76" s="622"/>
      <c r="AP76" s="622"/>
      <c r="AQ76" s="622"/>
      <c r="AR76" s="622"/>
      <c r="AS76" s="622"/>
      <c r="AT76" s="622"/>
      <c r="AU76" s="622"/>
      <c r="AV76" s="622"/>
      <c r="AW76" s="622"/>
      <c r="AX76" s="622"/>
      <c r="AY76" s="622"/>
      <c r="AZ76" s="622"/>
      <c r="BA76" s="622"/>
      <c r="BB76" s="622"/>
      <c r="BC76" s="622"/>
      <c r="BD76" s="622"/>
      <c r="BE76" s="622"/>
      <c r="BF76" s="622"/>
      <c r="BG76" s="622"/>
      <c r="BH76" s="59"/>
      <c r="BI76" s="613" t="s">
        <v>77</v>
      </c>
      <c r="BJ76" s="614"/>
      <c r="BK76" s="614"/>
      <c r="BL76" s="614"/>
      <c r="BM76" s="614"/>
      <c r="BN76" s="614"/>
      <c r="BO76" s="614"/>
      <c r="BP76" s="614"/>
      <c r="BQ76" s="614"/>
      <c r="BR76" s="614"/>
      <c r="BS76" s="615"/>
      <c r="BT76" s="613">
        <v>0</v>
      </c>
      <c r="BU76" s="614"/>
      <c r="BV76" s="614"/>
      <c r="BW76" s="614"/>
      <c r="BX76" s="614"/>
      <c r="BY76" s="614"/>
      <c r="BZ76" s="614"/>
      <c r="CA76" s="614"/>
      <c r="CB76" s="614"/>
      <c r="CC76" s="615"/>
      <c r="CD76" s="633">
        <v>0</v>
      </c>
      <c r="CE76" s="614"/>
      <c r="CF76" s="614"/>
      <c r="CG76" s="614"/>
      <c r="CH76" s="614"/>
      <c r="CI76" s="614"/>
      <c r="CJ76" s="614"/>
      <c r="CK76" s="614"/>
      <c r="CL76" s="614"/>
      <c r="CM76" s="615"/>
      <c r="CN76" s="639"/>
      <c r="CO76" s="637"/>
      <c r="CP76" s="637"/>
      <c r="CQ76" s="637"/>
      <c r="CR76" s="637"/>
      <c r="CS76" s="637"/>
      <c r="CT76" s="637"/>
      <c r="CU76" s="637"/>
      <c r="CV76" s="637"/>
      <c r="CW76" s="637"/>
      <c r="CX76" s="637"/>
      <c r="CY76" s="637"/>
      <c r="CZ76" s="637"/>
      <c r="DA76" s="637"/>
      <c r="DB76" s="637"/>
      <c r="DC76" s="637"/>
      <c r="DD76" s="638"/>
    </row>
    <row r="77" spans="1:108" s="6" customFormat="1" ht="15" customHeight="1" x14ac:dyDescent="0.2">
      <c r="A77" s="619" t="s">
        <v>80</v>
      </c>
      <c r="B77" s="620"/>
      <c r="C77" s="620"/>
      <c r="D77" s="620"/>
      <c r="E77" s="620"/>
      <c r="F77" s="620"/>
      <c r="G77" s="620"/>
      <c r="H77" s="620"/>
      <c r="I77" s="621"/>
      <c r="J77" s="5"/>
      <c r="K77" s="622" t="s">
        <v>81</v>
      </c>
      <c r="L77" s="622"/>
      <c r="M77" s="622"/>
      <c r="N77" s="622"/>
      <c r="O77" s="622"/>
      <c r="P77" s="622"/>
      <c r="Q77" s="622"/>
      <c r="R77" s="622"/>
      <c r="S77" s="622"/>
      <c r="T77" s="622"/>
      <c r="U77" s="622"/>
      <c r="V77" s="622"/>
      <c r="W77" s="622"/>
      <c r="X77" s="622"/>
      <c r="Y77" s="622"/>
      <c r="Z77" s="622"/>
      <c r="AA77" s="622"/>
      <c r="AB77" s="622"/>
      <c r="AC77" s="622"/>
      <c r="AD77" s="622"/>
      <c r="AE77" s="622"/>
      <c r="AF77" s="622"/>
      <c r="AG77" s="622"/>
      <c r="AH77" s="622"/>
      <c r="AI77" s="622"/>
      <c r="AJ77" s="622"/>
      <c r="AK77" s="622"/>
      <c r="AL77" s="622"/>
      <c r="AM77" s="622"/>
      <c r="AN77" s="622"/>
      <c r="AO77" s="622"/>
      <c r="AP77" s="622"/>
      <c r="AQ77" s="622"/>
      <c r="AR77" s="622"/>
      <c r="AS77" s="622"/>
      <c r="AT77" s="622"/>
      <c r="AU77" s="622"/>
      <c r="AV77" s="622"/>
      <c r="AW77" s="622"/>
      <c r="AX77" s="622"/>
      <c r="AY77" s="622"/>
      <c r="AZ77" s="622"/>
      <c r="BA77" s="622"/>
      <c r="BB77" s="622"/>
      <c r="BC77" s="622"/>
      <c r="BD77" s="622"/>
      <c r="BE77" s="622"/>
      <c r="BF77" s="622"/>
      <c r="BG77" s="622"/>
      <c r="BH77" s="7"/>
      <c r="BI77" s="613" t="s">
        <v>82</v>
      </c>
      <c r="BJ77" s="614"/>
      <c r="BK77" s="614"/>
      <c r="BL77" s="614"/>
      <c r="BM77" s="614"/>
      <c r="BN77" s="614"/>
      <c r="BO77" s="614"/>
      <c r="BP77" s="614"/>
      <c r="BQ77" s="614"/>
      <c r="BR77" s="614"/>
      <c r="BS77" s="615"/>
      <c r="BT77" s="613">
        <v>176.06</v>
      </c>
      <c r="BU77" s="614"/>
      <c r="BV77" s="614"/>
      <c r="BW77" s="614"/>
      <c r="BX77" s="614"/>
      <c r="BY77" s="614"/>
      <c r="BZ77" s="614"/>
      <c r="CA77" s="614"/>
      <c r="CB77" s="614"/>
      <c r="CC77" s="615"/>
      <c r="CD77" s="633">
        <v>317.02800000000002</v>
      </c>
      <c r="CE77" s="614"/>
      <c r="CF77" s="614"/>
      <c r="CG77" s="614"/>
      <c r="CH77" s="614"/>
      <c r="CI77" s="614"/>
      <c r="CJ77" s="614"/>
      <c r="CK77" s="614"/>
      <c r="CL77" s="614"/>
      <c r="CM77" s="615"/>
      <c r="CN77" s="639"/>
      <c r="CO77" s="637"/>
      <c r="CP77" s="637"/>
      <c r="CQ77" s="637"/>
      <c r="CR77" s="637"/>
      <c r="CS77" s="637"/>
      <c r="CT77" s="637"/>
      <c r="CU77" s="637"/>
      <c r="CV77" s="637"/>
      <c r="CW77" s="637"/>
      <c r="CX77" s="637"/>
      <c r="CY77" s="637"/>
      <c r="CZ77" s="637"/>
      <c r="DA77" s="637"/>
      <c r="DB77" s="637"/>
      <c r="DC77" s="637"/>
      <c r="DD77" s="638"/>
    </row>
    <row r="78" spans="1:108" s="6" customFormat="1" ht="15" customHeight="1" x14ac:dyDescent="0.2">
      <c r="A78" s="619" t="s">
        <v>162</v>
      </c>
      <c r="B78" s="620"/>
      <c r="C78" s="620"/>
      <c r="D78" s="620"/>
      <c r="E78" s="620"/>
      <c r="F78" s="620"/>
      <c r="G78" s="620"/>
      <c r="H78" s="620"/>
      <c r="I78" s="621"/>
      <c r="J78" s="5"/>
      <c r="K78" s="622" t="s">
        <v>148</v>
      </c>
      <c r="L78" s="622"/>
      <c r="M78" s="622"/>
      <c r="N78" s="622"/>
      <c r="O78" s="622"/>
      <c r="P78" s="622"/>
      <c r="Q78" s="622"/>
      <c r="R78" s="622"/>
      <c r="S78" s="622"/>
      <c r="T78" s="622"/>
      <c r="U78" s="622"/>
      <c r="V78" s="622"/>
      <c r="W78" s="622"/>
      <c r="X78" s="622"/>
      <c r="Y78" s="622"/>
      <c r="Z78" s="622"/>
      <c r="AA78" s="622"/>
      <c r="AB78" s="622"/>
      <c r="AC78" s="622"/>
      <c r="AD78" s="622"/>
      <c r="AE78" s="622"/>
      <c r="AF78" s="622"/>
      <c r="AG78" s="622"/>
      <c r="AH78" s="622"/>
      <c r="AI78" s="622"/>
      <c r="AJ78" s="622"/>
      <c r="AK78" s="622"/>
      <c r="AL78" s="622"/>
      <c r="AM78" s="622"/>
      <c r="AN78" s="622"/>
      <c r="AO78" s="622"/>
      <c r="AP78" s="622"/>
      <c r="AQ78" s="622"/>
      <c r="AR78" s="622"/>
      <c r="AS78" s="622"/>
      <c r="AT78" s="622"/>
      <c r="AU78" s="622"/>
      <c r="AV78" s="622"/>
      <c r="AW78" s="622"/>
      <c r="AX78" s="622"/>
      <c r="AY78" s="622"/>
      <c r="AZ78" s="622"/>
      <c r="BA78" s="622"/>
      <c r="BB78" s="622"/>
      <c r="BC78" s="622"/>
      <c r="BD78" s="622"/>
      <c r="BE78" s="622"/>
      <c r="BF78" s="622"/>
      <c r="BG78" s="622"/>
      <c r="BH78" s="7"/>
      <c r="BI78" s="613" t="s">
        <v>82</v>
      </c>
      <c r="BJ78" s="614"/>
      <c r="BK78" s="614"/>
      <c r="BL78" s="614"/>
      <c r="BM78" s="614"/>
      <c r="BN78" s="614"/>
      <c r="BO78" s="614"/>
      <c r="BP78" s="614"/>
      <c r="BQ78" s="614"/>
      <c r="BR78" s="614"/>
      <c r="BS78" s="615"/>
      <c r="BT78" s="613">
        <v>7.63</v>
      </c>
      <c r="BU78" s="614"/>
      <c r="BV78" s="614"/>
      <c r="BW78" s="614"/>
      <c r="BX78" s="614"/>
      <c r="BY78" s="614"/>
      <c r="BZ78" s="614"/>
      <c r="CA78" s="614"/>
      <c r="CB78" s="614"/>
      <c r="CC78" s="615"/>
      <c r="CD78" s="633">
        <v>7.629999999999999</v>
      </c>
      <c r="CE78" s="614"/>
      <c r="CF78" s="614"/>
      <c r="CG78" s="614"/>
      <c r="CH78" s="614"/>
      <c r="CI78" s="614"/>
      <c r="CJ78" s="614"/>
      <c r="CK78" s="614"/>
      <c r="CL78" s="614"/>
      <c r="CM78" s="615"/>
      <c r="CN78" s="639"/>
      <c r="CO78" s="637"/>
      <c r="CP78" s="637"/>
      <c r="CQ78" s="637"/>
      <c r="CR78" s="637"/>
      <c r="CS78" s="637"/>
      <c r="CT78" s="637"/>
      <c r="CU78" s="637"/>
      <c r="CV78" s="637"/>
      <c r="CW78" s="637"/>
      <c r="CX78" s="637"/>
      <c r="CY78" s="637"/>
      <c r="CZ78" s="637"/>
      <c r="DA78" s="637"/>
      <c r="DB78" s="637"/>
      <c r="DC78" s="637"/>
      <c r="DD78" s="638"/>
    </row>
    <row r="79" spans="1:108" s="6" customFormat="1" ht="15" customHeight="1" x14ac:dyDescent="0.2">
      <c r="A79" s="619" t="s">
        <v>163</v>
      </c>
      <c r="B79" s="620"/>
      <c r="C79" s="620"/>
      <c r="D79" s="620"/>
      <c r="E79" s="620"/>
      <c r="F79" s="620"/>
      <c r="G79" s="620"/>
      <c r="H79" s="620"/>
      <c r="I79" s="621"/>
      <c r="J79" s="5"/>
      <c r="K79" s="622" t="s">
        <v>149</v>
      </c>
      <c r="L79" s="622"/>
      <c r="M79" s="622"/>
      <c r="N79" s="622"/>
      <c r="O79" s="622"/>
      <c r="P79" s="622"/>
      <c r="Q79" s="622"/>
      <c r="R79" s="622"/>
      <c r="S79" s="622"/>
      <c r="T79" s="622"/>
      <c r="U79" s="622"/>
      <c r="V79" s="622"/>
      <c r="W79" s="622"/>
      <c r="X79" s="622"/>
      <c r="Y79" s="622"/>
      <c r="Z79" s="622"/>
      <c r="AA79" s="622"/>
      <c r="AB79" s="622"/>
      <c r="AC79" s="622"/>
      <c r="AD79" s="622"/>
      <c r="AE79" s="622"/>
      <c r="AF79" s="622"/>
      <c r="AG79" s="622"/>
      <c r="AH79" s="622"/>
      <c r="AI79" s="622"/>
      <c r="AJ79" s="622"/>
      <c r="AK79" s="622"/>
      <c r="AL79" s="622"/>
      <c r="AM79" s="622"/>
      <c r="AN79" s="622"/>
      <c r="AO79" s="622"/>
      <c r="AP79" s="622"/>
      <c r="AQ79" s="622"/>
      <c r="AR79" s="622"/>
      <c r="AS79" s="622"/>
      <c r="AT79" s="622"/>
      <c r="AU79" s="622"/>
      <c r="AV79" s="622"/>
      <c r="AW79" s="622"/>
      <c r="AX79" s="622"/>
      <c r="AY79" s="622"/>
      <c r="AZ79" s="622"/>
      <c r="BA79" s="622"/>
      <c r="BB79" s="622"/>
      <c r="BC79" s="622"/>
      <c r="BD79" s="622"/>
      <c r="BE79" s="622"/>
      <c r="BF79" s="622"/>
      <c r="BG79" s="622"/>
      <c r="BH79" s="7"/>
      <c r="BI79" s="613" t="s">
        <v>82</v>
      </c>
      <c r="BJ79" s="614"/>
      <c r="BK79" s="614"/>
      <c r="BL79" s="614"/>
      <c r="BM79" s="614"/>
      <c r="BN79" s="614"/>
      <c r="BO79" s="614"/>
      <c r="BP79" s="614"/>
      <c r="BQ79" s="614"/>
      <c r="BR79" s="614"/>
      <c r="BS79" s="615"/>
      <c r="BT79" s="613">
        <v>5.23</v>
      </c>
      <c r="BU79" s="614"/>
      <c r="BV79" s="614"/>
      <c r="BW79" s="614"/>
      <c r="BX79" s="614"/>
      <c r="BY79" s="614"/>
      <c r="BZ79" s="614"/>
      <c r="CA79" s="614"/>
      <c r="CB79" s="614"/>
      <c r="CC79" s="615"/>
      <c r="CD79" s="651">
        <v>5.2280000000000006</v>
      </c>
      <c r="CE79" s="652"/>
      <c r="CF79" s="652"/>
      <c r="CG79" s="652"/>
      <c r="CH79" s="652"/>
      <c r="CI79" s="652"/>
      <c r="CJ79" s="652"/>
      <c r="CK79" s="652"/>
      <c r="CL79" s="652"/>
      <c r="CM79" s="653"/>
      <c r="CN79" s="639"/>
      <c r="CO79" s="637"/>
      <c r="CP79" s="637"/>
      <c r="CQ79" s="637"/>
      <c r="CR79" s="637"/>
      <c r="CS79" s="637"/>
      <c r="CT79" s="637"/>
      <c r="CU79" s="637"/>
      <c r="CV79" s="637"/>
      <c r="CW79" s="637"/>
      <c r="CX79" s="637"/>
      <c r="CY79" s="637"/>
      <c r="CZ79" s="637"/>
      <c r="DA79" s="637"/>
      <c r="DB79" s="637"/>
      <c r="DC79" s="637"/>
      <c r="DD79" s="638"/>
    </row>
    <row r="80" spans="1:108" s="6" customFormat="1" ht="30" customHeight="1" x14ac:dyDescent="0.2">
      <c r="A80" s="619" t="s">
        <v>164</v>
      </c>
      <c r="B80" s="620"/>
      <c r="C80" s="620"/>
      <c r="D80" s="620"/>
      <c r="E80" s="620"/>
      <c r="F80" s="620"/>
      <c r="G80" s="620"/>
      <c r="H80" s="620"/>
      <c r="I80" s="621"/>
      <c r="J80" s="5"/>
      <c r="K80" s="622" t="s">
        <v>150</v>
      </c>
      <c r="L80" s="622"/>
      <c r="M80" s="622"/>
      <c r="N80" s="622"/>
      <c r="O80" s="622"/>
      <c r="P80" s="622"/>
      <c r="Q80" s="622"/>
      <c r="R80" s="622"/>
      <c r="S80" s="622"/>
      <c r="T80" s="622"/>
      <c r="U80" s="622"/>
      <c r="V80" s="622"/>
      <c r="W80" s="622"/>
      <c r="X80" s="622"/>
      <c r="Y80" s="622"/>
      <c r="Z80" s="622"/>
      <c r="AA80" s="622"/>
      <c r="AB80" s="622"/>
      <c r="AC80" s="622"/>
      <c r="AD80" s="622"/>
      <c r="AE80" s="622"/>
      <c r="AF80" s="622"/>
      <c r="AG80" s="622"/>
      <c r="AH80" s="622"/>
      <c r="AI80" s="622"/>
      <c r="AJ80" s="622"/>
      <c r="AK80" s="622"/>
      <c r="AL80" s="622"/>
      <c r="AM80" s="622"/>
      <c r="AN80" s="622"/>
      <c r="AO80" s="622"/>
      <c r="AP80" s="622"/>
      <c r="AQ80" s="622"/>
      <c r="AR80" s="622"/>
      <c r="AS80" s="622"/>
      <c r="AT80" s="622"/>
      <c r="AU80" s="622"/>
      <c r="AV80" s="622"/>
      <c r="AW80" s="622"/>
      <c r="AX80" s="622"/>
      <c r="AY80" s="622"/>
      <c r="AZ80" s="622"/>
      <c r="BA80" s="622"/>
      <c r="BB80" s="622"/>
      <c r="BC80" s="622"/>
      <c r="BD80" s="622"/>
      <c r="BE80" s="622"/>
      <c r="BF80" s="622"/>
      <c r="BG80" s="622"/>
      <c r="BH80" s="7"/>
      <c r="BI80" s="613" t="s">
        <v>82</v>
      </c>
      <c r="BJ80" s="614"/>
      <c r="BK80" s="614"/>
      <c r="BL80" s="614"/>
      <c r="BM80" s="614"/>
      <c r="BN80" s="614"/>
      <c r="BO80" s="614"/>
      <c r="BP80" s="614"/>
      <c r="BQ80" s="614"/>
      <c r="BR80" s="614"/>
      <c r="BS80" s="615"/>
      <c r="BT80" s="613">
        <v>93.69</v>
      </c>
      <c r="BU80" s="614"/>
      <c r="BV80" s="614"/>
      <c r="BW80" s="614"/>
      <c r="BX80" s="614"/>
      <c r="BY80" s="614"/>
      <c r="BZ80" s="614"/>
      <c r="CA80" s="614"/>
      <c r="CB80" s="614"/>
      <c r="CC80" s="615"/>
      <c r="CD80" s="633">
        <v>170.14450000000005</v>
      </c>
      <c r="CE80" s="614"/>
      <c r="CF80" s="614"/>
      <c r="CG80" s="614"/>
      <c r="CH80" s="614"/>
      <c r="CI80" s="614"/>
      <c r="CJ80" s="614"/>
      <c r="CK80" s="614"/>
      <c r="CL80" s="614"/>
      <c r="CM80" s="615"/>
      <c r="CN80" s="639"/>
      <c r="CO80" s="637"/>
      <c r="CP80" s="637"/>
      <c r="CQ80" s="637"/>
      <c r="CR80" s="637"/>
      <c r="CS80" s="637"/>
      <c r="CT80" s="637"/>
      <c r="CU80" s="637"/>
      <c r="CV80" s="637"/>
      <c r="CW80" s="637"/>
      <c r="CX80" s="637"/>
      <c r="CY80" s="637"/>
      <c r="CZ80" s="637"/>
      <c r="DA80" s="637"/>
      <c r="DB80" s="637"/>
      <c r="DC80" s="637"/>
      <c r="DD80" s="638"/>
    </row>
    <row r="81" spans="1:108" s="6" customFormat="1" ht="30" customHeight="1" x14ac:dyDescent="0.2">
      <c r="A81" s="619" t="s">
        <v>165</v>
      </c>
      <c r="B81" s="620"/>
      <c r="C81" s="620"/>
      <c r="D81" s="620"/>
      <c r="E81" s="620"/>
      <c r="F81" s="620"/>
      <c r="G81" s="620"/>
      <c r="H81" s="620"/>
      <c r="I81" s="621"/>
      <c r="J81" s="5"/>
      <c r="K81" s="622" t="s">
        <v>151</v>
      </c>
      <c r="L81" s="622"/>
      <c r="M81" s="622"/>
      <c r="N81" s="622"/>
      <c r="O81" s="622"/>
      <c r="P81" s="622"/>
      <c r="Q81" s="622"/>
      <c r="R81" s="622"/>
      <c r="S81" s="622"/>
      <c r="T81" s="622"/>
      <c r="U81" s="622"/>
      <c r="V81" s="622"/>
      <c r="W81" s="622"/>
      <c r="X81" s="622"/>
      <c r="Y81" s="622"/>
      <c r="Z81" s="622"/>
      <c r="AA81" s="622"/>
      <c r="AB81" s="622"/>
      <c r="AC81" s="622"/>
      <c r="AD81" s="622"/>
      <c r="AE81" s="622"/>
      <c r="AF81" s="622"/>
      <c r="AG81" s="622"/>
      <c r="AH81" s="622"/>
      <c r="AI81" s="622"/>
      <c r="AJ81" s="622"/>
      <c r="AK81" s="622"/>
      <c r="AL81" s="622"/>
      <c r="AM81" s="622"/>
      <c r="AN81" s="622"/>
      <c r="AO81" s="622"/>
      <c r="AP81" s="622"/>
      <c r="AQ81" s="622"/>
      <c r="AR81" s="622"/>
      <c r="AS81" s="622"/>
      <c r="AT81" s="622"/>
      <c r="AU81" s="622"/>
      <c r="AV81" s="622"/>
      <c r="AW81" s="622"/>
      <c r="AX81" s="622"/>
      <c r="AY81" s="622"/>
      <c r="AZ81" s="622"/>
      <c r="BA81" s="622"/>
      <c r="BB81" s="622"/>
      <c r="BC81" s="622"/>
      <c r="BD81" s="622"/>
      <c r="BE81" s="622"/>
      <c r="BF81" s="622"/>
      <c r="BG81" s="622"/>
      <c r="BH81" s="7"/>
      <c r="BI81" s="613" t="s">
        <v>82</v>
      </c>
      <c r="BJ81" s="614"/>
      <c r="BK81" s="614"/>
      <c r="BL81" s="614"/>
      <c r="BM81" s="614"/>
      <c r="BN81" s="614"/>
      <c r="BO81" s="614"/>
      <c r="BP81" s="614"/>
      <c r="BQ81" s="614"/>
      <c r="BR81" s="614"/>
      <c r="BS81" s="615"/>
      <c r="BT81" s="613">
        <v>69.510000000000005</v>
      </c>
      <c r="BU81" s="614"/>
      <c r="BV81" s="614"/>
      <c r="BW81" s="614"/>
      <c r="BX81" s="614"/>
      <c r="BY81" s="614"/>
      <c r="BZ81" s="614"/>
      <c r="CA81" s="614"/>
      <c r="CB81" s="614"/>
      <c r="CC81" s="615"/>
      <c r="CD81" s="633">
        <v>134.02549999999997</v>
      </c>
      <c r="CE81" s="614"/>
      <c r="CF81" s="614"/>
      <c r="CG81" s="614"/>
      <c r="CH81" s="614"/>
      <c r="CI81" s="614"/>
      <c r="CJ81" s="614"/>
      <c r="CK81" s="614"/>
      <c r="CL81" s="614"/>
      <c r="CM81" s="615"/>
      <c r="CN81" s="639"/>
      <c r="CO81" s="637"/>
      <c r="CP81" s="637"/>
      <c r="CQ81" s="637"/>
      <c r="CR81" s="637"/>
      <c r="CS81" s="637"/>
      <c r="CT81" s="637"/>
      <c r="CU81" s="637"/>
      <c r="CV81" s="637"/>
      <c r="CW81" s="637"/>
      <c r="CX81" s="637"/>
      <c r="CY81" s="637"/>
      <c r="CZ81" s="637"/>
      <c r="DA81" s="637"/>
      <c r="DB81" s="637"/>
      <c r="DC81" s="637"/>
      <c r="DD81" s="638"/>
    </row>
    <row r="82" spans="1:108" s="6" customFormat="1" ht="15" customHeight="1" x14ac:dyDescent="0.2">
      <c r="A82" s="619" t="s">
        <v>83</v>
      </c>
      <c r="B82" s="620"/>
      <c r="C82" s="620"/>
      <c r="D82" s="620"/>
      <c r="E82" s="620"/>
      <c r="F82" s="620"/>
      <c r="G82" s="620"/>
      <c r="H82" s="620"/>
      <c r="I82" s="621"/>
      <c r="J82" s="5"/>
      <c r="K82" s="622" t="s">
        <v>84</v>
      </c>
      <c r="L82" s="622"/>
      <c r="M82" s="622"/>
      <c r="N82" s="622"/>
      <c r="O82" s="622"/>
      <c r="P82" s="622"/>
      <c r="Q82" s="622"/>
      <c r="R82" s="622"/>
      <c r="S82" s="622"/>
      <c r="T82" s="622"/>
      <c r="U82" s="622"/>
      <c r="V82" s="622"/>
      <c r="W82" s="622"/>
      <c r="X82" s="622"/>
      <c r="Y82" s="622"/>
      <c r="Z82" s="622"/>
      <c r="AA82" s="622"/>
      <c r="AB82" s="622"/>
      <c r="AC82" s="622"/>
      <c r="AD82" s="622"/>
      <c r="AE82" s="622"/>
      <c r="AF82" s="622"/>
      <c r="AG82" s="622"/>
      <c r="AH82" s="622"/>
      <c r="AI82" s="622"/>
      <c r="AJ82" s="622"/>
      <c r="AK82" s="622"/>
      <c r="AL82" s="622"/>
      <c r="AM82" s="622"/>
      <c r="AN82" s="622"/>
      <c r="AO82" s="622"/>
      <c r="AP82" s="622"/>
      <c r="AQ82" s="622"/>
      <c r="AR82" s="622"/>
      <c r="AS82" s="622"/>
      <c r="AT82" s="622"/>
      <c r="AU82" s="622"/>
      <c r="AV82" s="622"/>
      <c r="AW82" s="622"/>
      <c r="AX82" s="622"/>
      <c r="AY82" s="622"/>
      <c r="AZ82" s="622"/>
      <c r="BA82" s="622"/>
      <c r="BB82" s="622"/>
      <c r="BC82" s="622"/>
      <c r="BD82" s="622"/>
      <c r="BE82" s="622"/>
      <c r="BF82" s="622"/>
      <c r="BG82" s="622"/>
      <c r="BH82" s="7"/>
      <c r="BI82" s="613" t="s">
        <v>68</v>
      </c>
      <c r="BJ82" s="614"/>
      <c r="BK82" s="614"/>
      <c r="BL82" s="614"/>
      <c r="BM82" s="614"/>
      <c r="BN82" s="614"/>
      <c r="BO82" s="614"/>
      <c r="BP82" s="614"/>
      <c r="BQ82" s="614"/>
      <c r="BR82" s="614"/>
      <c r="BS82" s="615"/>
      <c r="BT82" s="651">
        <v>69.067363398841309</v>
      </c>
      <c r="BU82" s="652"/>
      <c r="BV82" s="652"/>
      <c r="BW82" s="652"/>
      <c r="BX82" s="652"/>
      <c r="BY82" s="652"/>
      <c r="BZ82" s="652"/>
      <c r="CA82" s="652"/>
      <c r="CB82" s="652"/>
      <c r="CC82" s="653"/>
      <c r="CD82" s="651">
        <v>82.849779830172736</v>
      </c>
      <c r="CE82" s="652"/>
      <c r="CF82" s="652"/>
      <c r="CG82" s="652"/>
      <c r="CH82" s="652"/>
      <c r="CI82" s="652"/>
      <c r="CJ82" s="652"/>
      <c r="CK82" s="652"/>
      <c r="CL82" s="652"/>
      <c r="CM82" s="653"/>
      <c r="CN82" s="639"/>
      <c r="CO82" s="637"/>
      <c r="CP82" s="637"/>
      <c r="CQ82" s="637"/>
      <c r="CR82" s="637"/>
      <c r="CS82" s="637"/>
      <c r="CT82" s="637"/>
      <c r="CU82" s="637"/>
      <c r="CV82" s="637"/>
      <c r="CW82" s="637"/>
      <c r="CX82" s="637"/>
      <c r="CY82" s="637"/>
      <c r="CZ82" s="637"/>
      <c r="DA82" s="637"/>
      <c r="DB82" s="637"/>
      <c r="DC82" s="637"/>
      <c r="DD82" s="638"/>
    </row>
    <row r="83" spans="1:108" s="6" customFormat="1" ht="30" customHeight="1" x14ac:dyDescent="0.2">
      <c r="A83" s="619" t="s">
        <v>85</v>
      </c>
      <c r="B83" s="620"/>
      <c r="C83" s="620"/>
      <c r="D83" s="620"/>
      <c r="E83" s="620"/>
      <c r="F83" s="620"/>
      <c r="G83" s="620"/>
      <c r="H83" s="620"/>
      <c r="I83" s="621"/>
      <c r="J83" s="5"/>
      <c r="K83" s="622" t="s">
        <v>86</v>
      </c>
      <c r="L83" s="622"/>
      <c r="M83" s="622"/>
      <c r="N83" s="622"/>
      <c r="O83" s="622"/>
      <c r="P83" s="622"/>
      <c r="Q83" s="622"/>
      <c r="R83" s="622"/>
      <c r="S83" s="622"/>
      <c r="T83" s="622"/>
      <c r="U83" s="622"/>
      <c r="V83" s="622"/>
      <c r="W83" s="622"/>
      <c r="X83" s="622"/>
      <c r="Y83" s="622"/>
      <c r="Z83" s="622"/>
      <c r="AA83" s="622"/>
      <c r="AB83" s="622"/>
      <c r="AC83" s="622"/>
      <c r="AD83" s="622"/>
      <c r="AE83" s="622"/>
      <c r="AF83" s="622"/>
      <c r="AG83" s="622"/>
      <c r="AH83" s="622"/>
      <c r="AI83" s="622"/>
      <c r="AJ83" s="622"/>
      <c r="AK83" s="622"/>
      <c r="AL83" s="622"/>
      <c r="AM83" s="622"/>
      <c r="AN83" s="622"/>
      <c r="AO83" s="622"/>
      <c r="AP83" s="622"/>
      <c r="AQ83" s="622"/>
      <c r="AR83" s="622"/>
      <c r="AS83" s="622"/>
      <c r="AT83" s="622"/>
      <c r="AU83" s="622"/>
      <c r="AV83" s="622"/>
      <c r="AW83" s="622"/>
      <c r="AX83" s="622"/>
      <c r="AY83" s="622"/>
      <c r="AZ83" s="622"/>
      <c r="BA83" s="622"/>
      <c r="BB83" s="622"/>
      <c r="BC83" s="622"/>
      <c r="BD83" s="622"/>
      <c r="BE83" s="622"/>
      <c r="BF83" s="622"/>
      <c r="BG83" s="622"/>
      <c r="BH83" s="7"/>
      <c r="BI83" s="613" t="s">
        <v>6</v>
      </c>
      <c r="BJ83" s="614"/>
      <c r="BK83" s="614"/>
      <c r="BL83" s="614"/>
      <c r="BM83" s="614"/>
      <c r="BN83" s="614"/>
      <c r="BO83" s="614"/>
      <c r="BP83" s="614"/>
      <c r="BQ83" s="614"/>
      <c r="BR83" s="614"/>
      <c r="BS83" s="615"/>
      <c r="BT83" s="651" t="s">
        <v>35</v>
      </c>
      <c r="BU83" s="652"/>
      <c r="BV83" s="652"/>
      <c r="BW83" s="652"/>
      <c r="BX83" s="652"/>
      <c r="BY83" s="652"/>
      <c r="BZ83" s="652"/>
      <c r="CA83" s="652"/>
      <c r="CB83" s="652"/>
      <c r="CC83" s="653"/>
      <c r="CD83" s="640">
        <v>27661.849900000005</v>
      </c>
      <c r="CE83" s="641"/>
      <c r="CF83" s="641"/>
      <c r="CG83" s="641"/>
      <c r="CH83" s="641"/>
      <c r="CI83" s="641"/>
      <c r="CJ83" s="641"/>
      <c r="CK83" s="641"/>
      <c r="CL83" s="641"/>
      <c r="CM83" s="642"/>
      <c r="CN83" s="639"/>
      <c r="CO83" s="637"/>
      <c r="CP83" s="637"/>
      <c r="CQ83" s="637"/>
      <c r="CR83" s="637"/>
      <c r="CS83" s="637"/>
      <c r="CT83" s="637"/>
      <c r="CU83" s="637"/>
      <c r="CV83" s="637"/>
      <c r="CW83" s="637"/>
      <c r="CX83" s="637"/>
      <c r="CY83" s="637"/>
      <c r="CZ83" s="637"/>
      <c r="DA83" s="637"/>
      <c r="DB83" s="637"/>
      <c r="DC83" s="637"/>
      <c r="DD83" s="638"/>
    </row>
    <row r="84" spans="1:108" s="6" customFormat="1" ht="30" customHeight="1" x14ac:dyDescent="0.2">
      <c r="A84" s="619" t="s">
        <v>87</v>
      </c>
      <c r="B84" s="620"/>
      <c r="C84" s="620"/>
      <c r="D84" s="620"/>
      <c r="E84" s="620"/>
      <c r="F84" s="620"/>
      <c r="G84" s="620"/>
      <c r="H84" s="620"/>
      <c r="I84" s="621"/>
      <c r="J84" s="5"/>
      <c r="K84" s="622" t="s">
        <v>88</v>
      </c>
      <c r="L84" s="622"/>
      <c r="M84" s="622"/>
      <c r="N84" s="622"/>
      <c r="O84" s="622"/>
      <c r="P84" s="622"/>
      <c r="Q84" s="622"/>
      <c r="R84" s="622"/>
      <c r="S84" s="622"/>
      <c r="T84" s="622"/>
      <c r="U84" s="622"/>
      <c r="V84" s="622"/>
      <c r="W84" s="622"/>
      <c r="X84" s="622"/>
      <c r="Y84" s="622"/>
      <c r="Z84" s="622"/>
      <c r="AA84" s="622"/>
      <c r="AB84" s="622"/>
      <c r="AC84" s="622"/>
      <c r="AD84" s="622"/>
      <c r="AE84" s="622"/>
      <c r="AF84" s="622"/>
      <c r="AG84" s="622"/>
      <c r="AH84" s="622"/>
      <c r="AI84" s="622"/>
      <c r="AJ84" s="622"/>
      <c r="AK84" s="622"/>
      <c r="AL84" s="622"/>
      <c r="AM84" s="622"/>
      <c r="AN84" s="622"/>
      <c r="AO84" s="622"/>
      <c r="AP84" s="622"/>
      <c r="AQ84" s="622"/>
      <c r="AR84" s="622"/>
      <c r="AS84" s="622"/>
      <c r="AT84" s="622"/>
      <c r="AU84" s="622"/>
      <c r="AV84" s="622"/>
      <c r="AW84" s="622"/>
      <c r="AX84" s="622"/>
      <c r="AY84" s="622"/>
      <c r="AZ84" s="622"/>
      <c r="BA84" s="622"/>
      <c r="BB84" s="622"/>
      <c r="BC84" s="622"/>
      <c r="BD84" s="622"/>
      <c r="BE84" s="622"/>
      <c r="BF84" s="622"/>
      <c r="BG84" s="622"/>
      <c r="BH84" s="7"/>
      <c r="BI84" s="613" t="s">
        <v>6</v>
      </c>
      <c r="BJ84" s="614"/>
      <c r="BK84" s="614"/>
      <c r="BL84" s="614"/>
      <c r="BM84" s="614"/>
      <c r="BN84" s="614"/>
      <c r="BO84" s="614"/>
      <c r="BP84" s="614"/>
      <c r="BQ84" s="614"/>
      <c r="BR84" s="614"/>
      <c r="BS84" s="615"/>
      <c r="BT84" s="651" t="s">
        <v>35</v>
      </c>
      <c r="BU84" s="652"/>
      <c r="BV84" s="652"/>
      <c r="BW84" s="652"/>
      <c r="BX84" s="652"/>
      <c r="BY84" s="652"/>
      <c r="BZ84" s="652"/>
      <c r="CA84" s="652"/>
      <c r="CB84" s="652"/>
      <c r="CC84" s="653"/>
      <c r="CD84" s="654">
        <v>23960.510810000003</v>
      </c>
      <c r="CE84" s="655"/>
      <c r="CF84" s="655"/>
      <c r="CG84" s="655"/>
      <c r="CH84" s="655"/>
      <c r="CI84" s="655"/>
      <c r="CJ84" s="655"/>
      <c r="CK84" s="655"/>
      <c r="CL84" s="655"/>
      <c r="CM84" s="656"/>
      <c r="CN84" s="639"/>
      <c r="CO84" s="637"/>
      <c r="CP84" s="637"/>
      <c r="CQ84" s="637"/>
      <c r="CR84" s="637"/>
      <c r="CS84" s="637"/>
      <c r="CT84" s="637"/>
      <c r="CU84" s="637"/>
      <c r="CV84" s="637"/>
      <c r="CW84" s="637"/>
      <c r="CX84" s="637"/>
      <c r="CY84" s="637"/>
      <c r="CZ84" s="637"/>
      <c r="DA84" s="637"/>
      <c r="DB84" s="637"/>
      <c r="DC84" s="637"/>
      <c r="DD84" s="638"/>
    </row>
    <row r="85" spans="1:108" s="6" customFormat="1" ht="45" customHeight="1" x14ac:dyDescent="0.2">
      <c r="A85" s="619" t="s">
        <v>89</v>
      </c>
      <c r="B85" s="620"/>
      <c r="C85" s="620"/>
      <c r="D85" s="620"/>
      <c r="E85" s="620"/>
      <c r="F85" s="620"/>
      <c r="G85" s="620"/>
      <c r="H85" s="620"/>
      <c r="I85" s="621"/>
      <c r="J85" s="5"/>
      <c r="K85" s="622" t="s">
        <v>90</v>
      </c>
      <c r="L85" s="622"/>
      <c r="M85" s="622"/>
      <c r="N85" s="622"/>
      <c r="O85" s="622"/>
      <c r="P85" s="622"/>
      <c r="Q85" s="622"/>
      <c r="R85" s="622"/>
      <c r="S85" s="622"/>
      <c r="T85" s="622"/>
      <c r="U85" s="622"/>
      <c r="V85" s="622"/>
      <c r="W85" s="622"/>
      <c r="X85" s="622"/>
      <c r="Y85" s="622"/>
      <c r="Z85" s="622"/>
      <c r="AA85" s="622"/>
      <c r="AB85" s="622"/>
      <c r="AC85" s="622"/>
      <c r="AD85" s="622"/>
      <c r="AE85" s="622"/>
      <c r="AF85" s="622"/>
      <c r="AG85" s="622"/>
      <c r="AH85" s="622"/>
      <c r="AI85" s="622"/>
      <c r="AJ85" s="622"/>
      <c r="AK85" s="622"/>
      <c r="AL85" s="622"/>
      <c r="AM85" s="622"/>
      <c r="AN85" s="622"/>
      <c r="AO85" s="622"/>
      <c r="AP85" s="622"/>
      <c r="AQ85" s="622"/>
      <c r="AR85" s="622"/>
      <c r="AS85" s="622"/>
      <c r="AT85" s="622"/>
      <c r="AU85" s="622"/>
      <c r="AV85" s="622"/>
      <c r="AW85" s="622"/>
      <c r="AX85" s="622"/>
      <c r="AY85" s="622"/>
      <c r="AZ85" s="622"/>
      <c r="BA85" s="622"/>
      <c r="BB85" s="622"/>
      <c r="BC85" s="622"/>
      <c r="BD85" s="622"/>
      <c r="BE85" s="622"/>
      <c r="BF85" s="622"/>
      <c r="BG85" s="622"/>
      <c r="BH85" s="7"/>
      <c r="BI85" s="613" t="s">
        <v>68</v>
      </c>
      <c r="BJ85" s="614"/>
      <c r="BK85" s="614"/>
      <c r="BL85" s="614"/>
      <c r="BM85" s="614"/>
      <c r="BN85" s="614"/>
      <c r="BO85" s="614"/>
      <c r="BP85" s="614"/>
      <c r="BQ85" s="614"/>
      <c r="BR85" s="614"/>
      <c r="BS85" s="615"/>
      <c r="BT85" s="613">
        <v>5.38</v>
      </c>
      <c r="BU85" s="614"/>
      <c r="BV85" s="614"/>
      <c r="BW85" s="614"/>
      <c r="BX85" s="614"/>
      <c r="BY85" s="614"/>
      <c r="BZ85" s="614"/>
      <c r="CA85" s="614"/>
      <c r="CB85" s="614"/>
      <c r="CC85" s="615"/>
      <c r="CD85" s="613">
        <v>5.38</v>
      </c>
      <c r="CE85" s="614"/>
      <c r="CF85" s="614"/>
      <c r="CG85" s="614"/>
      <c r="CH85" s="614"/>
      <c r="CI85" s="614"/>
      <c r="CJ85" s="614"/>
      <c r="CK85" s="614"/>
      <c r="CL85" s="614"/>
      <c r="CM85" s="615"/>
      <c r="CN85" s="623" t="s">
        <v>39</v>
      </c>
      <c r="CO85" s="624"/>
      <c r="CP85" s="624"/>
      <c r="CQ85" s="624"/>
      <c r="CR85" s="624"/>
      <c r="CS85" s="624"/>
      <c r="CT85" s="624"/>
      <c r="CU85" s="624"/>
      <c r="CV85" s="624"/>
      <c r="CW85" s="624"/>
      <c r="CX85" s="624"/>
      <c r="CY85" s="624"/>
      <c r="CZ85" s="624"/>
      <c r="DA85" s="624"/>
      <c r="DB85" s="624"/>
      <c r="DC85" s="624"/>
      <c r="DD85" s="625"/>
    </row>
    <row r="87" spans="1:108" s="1" customFormat="1" ht="12.75" x14ac:dyDescent="0.2">
      <c r="G87" s="1" t="s">
        <v>19</v>
      </c>
    </row>
    <row r="88" spans="1:108" s="1" customFormat="1" ht="68.25" customHeight="1" x14ac:dyDescent="0.2">
      <c r="A88" s="657" t="s">
        <v>91</v>
      </c>
      <c r="B88" s="658"/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  <c r="P88" s="658"/>
      <c r="Q88" s="658"/>
      <c r="R88" s="658"/>
      <c r="S88" s="658"/>
      <c r="T88" s="658"/>
      <c r="U88" s="658"/>
      <c r="V88" s="658"/>
      <c r="W88" s="658"/>
      <c r="X88" s="658"/>
      <c r="Y88" s="658"/>
      <c r="Z88" s="658"/>
      <c r="AA88" s="658"/>
      <c r="AB88" s="658"/>
      <c r="AC88" s="658"/>
      <c r="AD88" s="658"/>
      <c r="AE88" s="658"/>
      <c r="AF88" s="658"/>
      <c r="AG88" s="658"/>
      <c r="AH88" s="658"/>
      <c r="AI88" s="658"/>
      <c r="AJ88" s="658"/>
      <c r="AK88" s="658"/>
      <c r="AL88" s="658"/>
      <c r="AM88" s="658"/>
      <c r="AN88" s="658"/>
      <c r="AO88" s="658"/>
      <c r="AP88" s="658"/>
      <c r="AQ88" s="658"/>
      <c r="AR88" s="658"/>
      <c r="AS88" s="658"/>
      <c r="AT88" s="658"/>
      <c r="AU88" s="658"/>
      <c r="AV88" s="658"/>
      <c r="AW88" s="658"/>
      <c r="AX88" s="658"/>
      <c r="AY88" s="658"/>
      <c r="AZ88" s="658"/>
      <c r="BA88" s="658"/>
      <c r="BB88" s="658"/>
      <c r="BC88" s="658"/>
      <c r="BD88" s="658"/>
      <c r="BE88" s="658"/>
      <c r="BF88" s="658"/>
      <c r="BG88" s="658"/>
      <c r="BH88" s="658"/>
      <c r="BI88" s="658"/>
      <c r="BJ88" s="658"/>
      <c r="BK88" s="658"/>
      <c r="BL88" s="658"/>
      <c r="BM88" s="658"/>
      <c r="BN88" s="658"/>
      <c r="BO88" s="658"/>
      <c r="BP88" s="658"/>
      <c r="BQ88" s="658"/>
      <c r="BR88" s="658"/>
      <c r="BS88" s="658"/>
      <c r="BT88" s="658"/>
      <c r="BU88" s="658"/>
      <c r="BV88" s="658"/>
      <c r="BW88" s="658"/>
      <c r="BX88" s="658"/>
      <c r="BY88" s="658"/>
      <c r="BZ88" s="658"/>
      <c r="CA88" s="658"/>
      <c r="CB88" s="658"/>
      <c r="CC88" s="658"/>
      <c r="CD88" s="658"/>
      <c r="CE88" s="658"/>
      <c r="CF88" s="658"/>
      <c r="CG88" s="658"/>
      <c r="CH88" s="658"/>
      <c r="CI88" s="658"/>
      <c r="CJ88" s="658"/>
      <c r="CK88" s="658"/>
      <c r="CL88" s="658"/>
      <c r="CM88" s="658"/>
      <c r="CN88" s="658"/>
      <c r="CO88" s="658"/>
      <c r="CP88" s="658"/>
      <c r="CQ88" s="658"/>
      <c r="CR88" s="658"/>
      <c r="CS88" s="658"/>
      <c r="CT88" s="658"/>
      <c r="CU88" s="658"/>
      <c r="CV88" s="658"/>
      <c r="CW88" s="658"/>
      <c r="CX88" s="658"/>
      <c r="CY88" s="658"/>
      <c r="CZ88" s="658"/>
      <c r="DA88" s="658"/>
      <c r="DB88" s="658"/>
      <c r="DC88" s="658"/>
      <c r="DD88" s="658"/>
    </row>
    <row r="89" spans="1:108" s="1" customFormat="1" ht="25.5" customHeight="1" x14ac:dyDescent="0.2">
      <c r="A89" s="657" t="s">
        <v>92</v>
      </c>
      <c r="B89" s="658"/>
      <c r="C89" s="658"/>
      <c r="D89" s="658"/>
      <c r="E89" s="658"/>
      <c r="F89" s="658"/>
      <c r="G89" s="658"/>
      <c r="H89" s="658"/>
      <c r="I89" s="658"/>
      <c r="J89" s="658"/>
      <c r="K89" s="658"/>
      <c r="L89" s="658"/>
      <c r="M89" s="658"/>
      <c r="N89" s="658"/>
      <c r="O89" s="658"/>
      <c r="P89" s="658"/>
      <c r="Q89" s="658"/>
      <c r="R89" s="658"/>
      <c r="S89" s="658"/>
      <c r="T89" s="658"/>
      <c r="U89" s="658"/>
      <c r="V89" s="658"/>
      <c r="W89" s="658"/>
      <c r="X89" s="658"/>
      <c r="Y89" s="658"/>
      <c r="Z89" s="658"/>
      <c r="AA89" s="658"/>
      <c r="AB89" s="658"/>
      <c r="AC89" s="658"/>
      <c r="AD89" s="658"/>
      <c r="AE89" s="658"/>
      <c r="AF89" s="658"/>
      <c r="AG89" s="658"/>
      <c r="AH89" s="658"/>
      <c r="AI89" s="658"/>
      <c r="AJ89" s="658"/>
      <c r="AK89" s="658"/>
      <c r="AL89" s="658"/>
      <c r="AM89" s="658"/>
      <c r="AN89" s="658"/>
      <c r="AO89" s="658"/>
      <c r="AP89" s="658"/>
      <c r="AQ89" s="658"/>
      <c r="AR89" s="658"/>
      <c r="AS89" s="658"/>
      <c r="AT89" s="658"/>
      <c r="AU89" s="658"/>
      <c r="AV89" s="658"/>
      <c r="AW89" s="658"/>
      <c r="AX89" s="658"/>
      <c r="AY89" s="658"/>
      <c r="AZ89" s="658"/>
      <c r="BA89" s="658"/>
      <c r="BB89" s="658"/>
      <c r="BC89" s="658"/>
      <c r="BD89" s="658"/>
      <c r="BE89" s="658"/>
      <c r="BF89" s="658"/>
      <c r="BG89" s="658"/>
      <c r="BH89" s="658"/>
      <c r="BI89" s="658"/>
      <c r="BJ89" s="658"/>
      <c r="BK89" s="658"/>
      <c r="BL89" s="658"/>
      <c r="BM89" s="658"/>
      <c r="BN89" s="658"/>
      <c r="BO89" s="658"/>
      <c r="BP89" s="658"/>
      <c r="BQ89" s="658"/>
      <c r="BR89" s="658"/>
      <c r="BS89" s="658"/>
      <c r="BT89" s="658"/>
      <c r="BU89" s="658"/>
      <c r="BV89" s="658"/>
      <c r="BW89" s="658"/>
      <c r="BX89" s="658"/>
      <c r="BY89" s="658"/>
      <c r="BZ89" s="658"/>
      <c r="CA89" s="658"/>
      <c r="CB89" s="658"/>
      <c r="CC89" s="658"/>
      <c r="CD89" s="658"/>
      <c r="CE89" s="658"/>
      <c r="CF89" s="658"/>
      <c r="CG89" s="658"/>
      <c r="CH89" s="658"/>
      <c r="CI89" s="658"/>
      <c r="CJ89" s="658"/>
      <c r="CK89" s="658"/>
      <c r="CL89" s="658"/>
      <c r="CM89" s="658"/>
      <c r="CN89" s="658"/>
      <c r="CO89" s="658"/>
      <c r="CP89" s="658"/>
      <c r="CQ89" s="658"/>
      <c r="CR89" s="658"/>
      <c r="CS89" s="658"/>
      <c r="CT89" s="658"/>
      <c r="CU89" s="658"/>
      <c r="CV89" s="658"/>
      <c r="CW89" s="658"/>
      <c r="CX89" s="658"/>
      <c r="CY89" s="658"/>
      <c r="CZ89" s="658"/>
      <c r="DA89" s="658"/>
      <c r="DB89" s="658"/>
      <c r="DC89" s="658"/>
      <c r="DD89" s="658"/>
    </row>
    <row r="90" spans="1:108" s="1" customFormat="1" ht="25.5" customHeight="1" x14ac:dyDescent="0.2">
      <c r="A90" s="657" t="s">
        <v>117</v>
      </c>
      <c r="B90" s="658"/>
      <c r="C90" s="658"/>
      <c r="D90" s="658"/>
      <c r="E90" s="658"/>
      <c r="F90" s="658"/>
      <c r="G90" s="658"/>
      <c r="H90" s="658"/>
      <c r="I90" s="658"/>
      <c r="J90" s="658"/>
      <c r="K90" s="658"/>
      <c r="L90" s="658"/>
      <c r="M90" s="658"/>
      <c r="N90" s="658"/>
      <c r="O90" s="658"/>
      <c r="P90" s="658"/>
      <c r="Q90" s="658"/>
      <c r="R90" s="658"/>
      <c r="S90" s="658"/>
      <c r="T90" s="658"/>
      <c r="U90" s="658"/>
      <c r="V90" s="658"/>
      <c r="W90" s="658"/>
      <c r="X90" s="658"/>
      <c r="Y90" s="658"/>
      <c r="Z90" s="658"/>
      <c r="AA90" s="658"/>
      <c r="AB90" s="658"/>
      <c r="AC90" s="658"/>
      <c r="AD90" s="658"/>
      <c r="AE90" s="658"/>
      <c r="AF90" s="658"/>
      <c r="AG90" s="658"/>
      <c r="AH90" s="658"/>
      <c r="AI90" s="658"/>
      <c r="AJ90" s="658"/>
      <c r="AK90" s="658"/>
      <c r="AL90" s="658"/>
      <c r="AM90" s="658"/>
      <c r="AN90" s="658"/>
      <c r="AO90" s="658"/>
      <c r="AP90" s="658"/>
      <c r="AQ90" s="658"/>
      <c r="AR90" s="658"/>
      <c r="AS90" s="658"/>
      <c r="AT90" s="658"/>
      <c r="AU90" s="658"/>
      <c r="AV90" s="658"/>
      <c r="AW90" s="658"/>
      <c r="AX90" s="658"/>
      <c r="AY90" s="658"/>
      <c r="AZ90" s="658"/>
      <c r="BA90" s="658"/>
      <c r="BB90" s="658"/>
      <c r="BC90" s="658"/>
      <c r="BD90" s="658"/>
      <c r="BE90" s="658"/>
      <c r="BF90" s="658"/>
      <c r="BG90" s="658"/>
      <c r="BH90" s="658"/>
      <c r="BI90" s="658"/>
      <c r="BJ90" s="658"/>
      <c r="BK90" s="658"/>
      <c r="BL90" s="658"/>
      <c r="BM90" s="658"/>
      <c r="BN90" s="658"/>
      <c r="BO90" s="658"/>
      <c r="BP90" s="658"/>
      <c r="BQ90" s="658"/>
      <c r="BR90" s="658"/>
      <c r="BS90" s="658"/>
      <c r="BT90" s="658"/>
      <c r="BU90" s="658"/>
      <c r="BV90" s="658"/>
      <c r="BW90" s="658"/>
      <c r="BX90" s="658"/>
      <c r="BY90" s="658"/>
      <c r="BZ90" s="658"/>
      <c r="CA90" s="658"/>
      <c r="CB90" s="658"/>
      <c r="CC90" s="658"/>
      <c r="CD90" s="658"/>
      <c r="CE90" s="658"/>
      <c r="CF90" s="658"/>
      <c r="CG90" s="658"/>
      <c r="CH90" s="658"/>
      <c r="CI90" s="658"/>
      <c r="CJ90" s="658"/>
      <c r="CK90" s="658"/>
      <c r="CL90" s="658"/>
      <c r="CM90" s="658"/>
      <c r="CN90" s="658"/>
      <c r="CO90" s="658"/>
      <c r="CP90" s="658"/>
      <c r="CQ90" s="658"/>
      <c r="CR90" s="658"/>
      <c r="CS90" s="658"/>
      <c r="CT90" s="658"/>
      <c r="CU90" s="658"/>
      <c r="CV90" s="658"/>
      <c r="CW90" s="658"/>
      <c r="CX90" s="658"/>
      <c r="CY90" s="658"/>
      <c r="CZ90" s="658"/>
      <c r="DA90" s="658"/>
      <c r="DB90" s="658"/>
      <c r="DC90" s="658"/>
      <c r="DD90" s="658"/>
    </row>
    <row r="91" spans="1:108" s="1" customFormat="1" ht="25.5" customHeight="1" x14ac:dyDescent="0.2">
      <c r="A91" s="657" t="s">
        <v>93</v>
      </c>
      <c r="B91" s="658"/>
      <c r="C91" s="658"/>
      <c r="D91" s="658"/>
      <c r="E91" s="658"/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8"/>
      <c r="S91" s="658"/>
      <c r="T91" s="658"/>
      <c r="U91" s="658"/>
      <c r="V91" s="658"/>
      <c r="W91" s="658"/>
      <c r="X91" s="658"/>
      <c r="Y91" s="658"/>
      <c r="Z91" s="658"/>
      <c r="AA91" s="658"/>
      <c r="AB91" s="658"/>
      <c r="AC91" s="658"/>
      <c r="AD91" s="658"/>
      <c r="AE91" s="658"/>
      <c r="AF91" s="658"/>
      <c r="AG91" s="658"/>
      <c r="AH91" s="658"/>
      <c r="AI91" s="658"/>
      <c r="AJ91" s="658"/>
      <c r="AK91" s="658"/>
      <c r="AL91" s="658"/>
      <c r="AM91" s="658"/>
      <c r="AN91" s="658"/>
      <c r="AO91" s="658"/>
      <c r="AP91" s="658"/>
      <c r="AQ91" s="658"/>
      <c r="AR91" s="658"/>
      <c r="AS91" s="658"/>
      <c r="AT91" s="658"/>
      <c r="AU91" s="658"/>
      <c r="AV91" s="658"/>
      <c r="AW91" s="658"/>
      <c r="AX91" s="658"/>
      <c r="AY91" s="658"/>
      <c r="AZ91" s="658"/>
      <c r="BA91" s="658"/>
      <c r="BB91" s="658"/>
      <c r="BC91" s="658"/>
      <c r="BD91" s="658"/>
      <c r="BE91" s="658"/>
      <c r="BF91" s="658"/>
      <c r="BG91" s="658"/>
      <c r="BH91" s="658"/>
      <c r="BI91" s="658"/>
      <c r="BJ91" s="658"/>
      <c r="BK91" s="658"/>
      <c r="BL91" s="658"/>
      <c r="BM91" s="658"/>
      <c r="BN91" s="658"/>
      <c r="BO91" s="658"/>
      <c r="BP91" s="658"/>
      <c r="BQ91" s="658"/>
      <c r="BR91" s="658"/>
      <c r="BS91" s="658"/>
      <c r="BT91" s="658"/>
      <c r="BU91" s="658"/>
      <c r="BV91" s="658"/>
      <c r="BW91" s="658"/>
      <c r="BX91" s="658"/>
      <c r="BY91" s="658"/>
      <c r="BZ91" s="658"/>
      <c r="CA91" s="658"/>
      <c r="CB91" s="658"/>
      <c r="CC91" s="658"/>
      <c r="CD91" s="658"/>
      <c r="CE91" s="658"/>
      <c r="CF91" s="658"/>
      <c r="CG91" s="658"/>
      <c r="CH91" s="658"/>
      <c r="CI91" s="658"/>
      <c r="CJ91" s="658"/>
      <c r="CK91" s="658"/>
      <c r="CL91" s="658"/>
      <c r="CM91" s="658"/>
      <c r="CN91" s="658"/>
      <c r="CO91" s="658"/>
      <c r="CP91" s="658"/>
      <c r="CQ91" s="658"/>
      <c r="CR91" s="658"/>
      <c r="CS91" s="658"/>
      <c r="CT91" s="658"/>
      <c r="CU91" s="658"/>
      <c r="CV91" s="658"/>
      <c r="CW91" s="658"/>
      <c r="CX91" s="658"/>
      <c r="CY91" s="658"/>
      <c r="CZ91" s="658"/>
      <c r="DA91" s="658"/>
      <c r="DB91" s="658"/>
      <c r="DC91" s="658"/>
      <c r="DD91" s="658"/>
    </row>
    <row r="92" spans="1:108" s="1" customFormat="1" ht="25.5" customHeight="1" x14ac:dyDescent="0.2">
      <c r="A92" s="657" t="s">
        <v>94</v>
      </c>
      <c r="B92" s="658"/>
      <c r="C92" s="658"/>
      <c r="D92" s="658"/>
      <c r="E92" s="658"/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8"/>
      <c r="S92" s="658"/>
      <c r="T92" s="658"/>
      <c r="U92" s="658"/>
      <c r="V92" s="658"/>
      <c r="W92" s="658"/>
      <c r="X92" s="658"/>
      <c r="Y92" s="658"/>
      <c r="Z92" s="658"/>
      <c r="AA92" s="658"/>
      <c r="AB92" s="658"/>
      <c r="AC92" s="658"/>
      <c r="AD92" s="658"/>
      <c r="AE92" s="658"/>
      <c r="AF92" s="658"/>
      <c r="AG92" s="658"/>
      <c r="AH92" s="658"/>
      <c r="AI92" s="658"/>
      <c r="AJ92" s="658"/>
      <c r="AK92" s="658"/>
      <c r="AL92" s="658"/>
      <c r="AM92" s="658"/>
      <c r="AN92" s="658"/>
      <c r="AO92" s="658"/>
      <c r="AP92" s="658"/>
      <c r="AQ92" s="658"/>
      <c r="AR92" s="658"/>
      <c r="AS92" s="658"/>
      <c r="AT92" s="658"/>
      <c r="AU92" s="658"/>
      <c r="AV92" s="658"/>
      <c r="AW92" s="658"/>
      <c r="AX92" s="658"/>
      <c r="AY92" s="658"/>
      <c r="AZ92" s="658"/>
      <c r="BA92" s="658"/>
      <c r="BB92" s="658"/>
      <c r="BC92" s="658"/>
      <c r="BD92" s="658"/>
      <c r="BE92" s="658"/>
      <c r="BF92" s="658"/>
      <c r="BG92" s="658"/>
      <c r="BH92" s="658"/>
      <c r="BI92" s="658"/>
      <c r="BJ92" s="658"/>
      <c r="BK92" s="658"/>
      <c r="BL92" s="658"/>
      <c r="BM92" s="658"/>
      <c r="BN92" s="658"/>
      <c r="BO92" s="658"/>
      <c r="BP92" s="658"/>
      <c r="BQ92" s="658"/>
      <c r="BR92" s="658"/>
      <c r="BS92" s="658"/>
      <c r="BT92" s="658"/>
      <c r="BU92" s="658"/>
      <c r="BV92" s="658"/>
      <c r="BW92" s="658"/>
      <c r="BX92" s="658"/>
      <c r="BY92" s="658"/>
      <c r="BZ92" s="658"/>
      <c r="CA92" s="658"/>
      <c r="CB92" s="658"/>
      <c r="CC92" s="658"/>
      <c r="CD92" s="658"/>
      <c r="CE92" s="658"/>
      <c r="CF92" s="658"/>
      <c r="CG92" s="658"/>
      <c r="CH92" s="658"/>
      <c r="CI92" s="658"/>
      <c r="CJ92" s="658"/>
      <c r="CK92" s="658"/>
      <c r="CL92" s="658"/>
      <c r="CM92" s="658"/>
      <c r="CN92" s="658"/>
      <c r="CO92" s="658"/>
      <c r="CP92" s="658"/>
      <c r="CQ92" s="658"/>
      <c r="CR92" s="658"/>
      <c r="CS92" s="658"/>
      <c r="CT92" s="658"/>
      <c r="CU92" s="658"/>
      <c r="CV92" s="658"/>
      <c r="CW92" s="658"/>
      <c r="CX92" s="658"/>
      <c r="CY92" s="658"/>
      <c r="CZ92" s="658"/>
      <c r="DA92" s="658"/>
      <c r="DB92" s="658"/>
      <c r="DC92" s="658"/>
      <c r="DD92" s="658"/>
    </row>
    <row r="93" spans="1:108" ht="3" customHeight="1" x14ac:dyDescent="0.25"/>
  </sheetData>
  <mergeCells count="436">
    <mergeCell ref="CN80:DD80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A78:I78"/>
    <mergeCell ref="K78:BG78"/>
    <mergeCell ref="BI78:BS78"/>
    <mergeCell ref="BT78:CC78"/>
    <mergeCell ref="CD80:CM80"/>
    <mergeCell ref="BT72:CC72"/>
    <mergeCell ref="CD71:CM71"/>
    <mergeCell ref="CN71:DD71"/>
    <mergeCell ref="CD72:CM72"/>
    <mergeCell ref="CN72:DD72"/>
    <mergeCell ref="CD67:CM67"/>
    <mergeCell ref="CN67:DD67"/>
    <mergeCell ref="A69:I69"/>
    <mergeCell ref="K69:BG69"/>
    <mergeCell ref="BI69:BS69"/>
    <mergeCell ref="BT69:CC69"/>
    <mergeCell ref="A71:I71"/>
    <mergeCell ref="K71:BG71"/>
    <mergeCell ref="BI71:BS71"/>
    <mergeCell ref="BT71:CC71"/>
    <mergeCell ref="A72:I72"/>
    <mergeCell ref="K72:BG72"/>
    <mergeCell ref="BI72:BS72"/>
    <mergeCell ref="BI70:BS70"/>
    <mergeCell ref="BT70:CC70"/>
    <mergeCell ref="A67:I67"/>
    <mergeCell ref="K67:BG67"/>
    <mergeCell ref="BI67:BS67"/>
    <mergeCell ref="BT67:CC67"/>
    <mergeCell ref="A39:I39"/>
    <mergeCell ref="K39:BG39"/>
    <mergeCell ref="A64:I64"/>
    <mergeCell ref="K64:BG64"/>
    <mergeCell ref="BI64:BS64"/>
    <mergeCell ref="BT64:CC64"/>
    <mergeCell ref="A65:I65"/>
    <mergeCell ref="K65:BG65"/>
    <mergeCell ref="CN66:DD66"/>
    <mergeCell ref="A66:I66"/>
    <mergeCell ref="K66:BG66"/>
    <mergeCell ref="BI66:BS66"/>
    <mergeCell ref="BT66:CC66"/>
    <mergeCell ref="CD66:CM66"/>
    <mergeCell ref="CN64:DD64"/>
    <mergeCell ref="CD65:CM65"/>
    <mergeCell ref="CN65:DD65"/>
    <mergeCell ref="BI65:BS65"/>
    <mergeCell ref="BT65:CC65"/>
    <mergeCell ref="A59:I59"/>
    <mergeCell ref="K59:BG59"/>
    <mergeCell ref="BI59:BS59"/>
    <mergeCell ref="BT59:CC59"/>
    <mergeCell ref="CN62:DD62"/>
    <mergeCell ref="CD38:CM38"/>
    <mergeCell ref="CD64:CM64"/>
    <mergeCell ref="A62:I62"/>
    <mergeCell ref="K62:BG62"/>
    <mergeCell ref="BI62:BS62"/>
    <mergeCell ref="BT62:CC62"/>
    <mergeCell ref="A63:I63"/>
    <mergeCell ref="K63:BG63"/>
    <mergeCell ref="BI63:BS63"/>
    <mergeCell ref="BT63:CC63"/>
    <mergeCell ref="CD62:CM62"/>
    <mergeCell ref="BT60:CC60"/>
    <mergeCell ref="A58:I58"/>
    <mergeCell ref="K58:BG58"/>
    <mergeCell ref="BI58:BS58"/>
    <mergeCell ref="BT58:CC58"/>
    <mergeCell ref="K61:BG61"/>
    <mergeCell ref="BI61:BS61"/>
    <mergeCell ref="BT61:CC61"/>
    <mergeCell ref="A60:I60"/>
    <mergeCell ref="K60:BG60"/>
    <mergeCell ref="BI60:BS60"/>
    <mergeCell ref="CD53:CM53"/>
    <mergeCell ref="CD56:CM56"/>
    <mergeCell ref="CN38:DD38"/>
    <mergeCell ref="CD39:CM39"/>
    <mergeCell ref="CN39:DD39"/>
    <mergeCell ref="BI39:BS39"/>
    <mergeCell ref="BT39:CC39"/>
    <mergeCell ref="A55:I55"/>
    <mergeCell ref="K55:BG55"/>
    <mergeCell ref="A38:I38"/>
    <mergeCell ref="K38:BG38"/>
    <mergeCell ref="BI38:BS38"/>
    <mergeCell ref="BT38:CC38"/>
    <mergeCell ref="BI55:BS55"/>
    <mergeCell ref="BT55:CC55"/>
    <mergeCell ref="BI50:BS50"/>
    <mergeCell ref="BT50:CC50"/>
    <mergeCell ref="BI49:BS49"/>
    <mergeCell ref="BT49:CC49"/>
    <mergeCell ref="BI48:BS48"/>
    <mergeCell ref="BT48:CC48"/>
    <mergeCell ref="CN53:DD53"/>
    <mergeCell ref="A52:I52"/>
    <mergeCell ref="K52:BG52"/>
    <mergeCell ref="BI52:BS52"/>
    <mergeCell ref="BT52:CC52"/>
    <mergeCell ref="CN35:DD35"/>
    <mergeCell ref="CD37:CM37"/>
    <mergeCell ref="BI33:BS33"/>
    <mergeCell ref="BT33:CC33"/>
    <mergeCell ref="CD33:CM33"/>
    <mergeCell ref="CN33:DD33"/>
    <mergeCell ref="CN37:DD37"/>
    <mergeCell ref="BI35:BS35"/>
    <mergeCell ref="BT35:CC35"/>
    <mergeCell ref="CD35:CM35"/>
    <mergeCell ref="BI34:BS34"/>
    <mergeCell ref="BT34:CC34"/>
    <mergeCell ref="A31:I31"/>
    <mergeCell ref="K31:BG31"/>
    <mergeCell ref="BI31:BS31"/>
    <mergeCell ref="BT31:CC31"/>
    <mergeCell ref="CD31:CM31"/>
    <mergeCell ref="BI36:BS36"/>
    <mergeCell ref="BT36:CC36"/>
    <mergeCell ref="CD36:CM36"/>
    <mergeCell ref="A32:I32"/>
    <mergeCell ref="K32:BG32"/>
    <mergeCell ref="BI32:BS32"/>
    <mergeCell ref="BT32:CC32"/>
    <mergeCell ref="CD32:CM32"/>
    <mergeCell ref="A33:I33"/>
    <mergeCell ref="K33:BG33"/>
    <mergeCell ref="A36:I36"/>
    <mergeCell ref="K36:BG36"/>
    <mergeCell ref="A34:I34"/>
    <mergeCell ref="K34:BG34"/>
    <mergeCell ref="CD34:CM34"/>
    <mergeCell ref="A35:I35"/>
    <mergeCell ref="K35:BG35"/>
    <mergeCell ref="A92:DD92"/>
    <mergeCell ref="K27:BG27"/>
    <mergeCell ref="A28:I28"/>
    <mergeCell ref="K28:BG28"/>
    <mergeCell ref="BI28:BS28"/>
    <mergeCell ref="BT28:CC28"/>
    <mergeCell ref="CD28:CM28"/>
    <mergeCell ref="CN28:DD28"/>
    <mergeCell ref="BI41:BS41"/>
    <mergeCell ref="BT41:CC41"/>
    <mergeCell ref="CD41:CM41"/>
    <mergeCell ref="CN41:DD41"/>
    <mergeCell ref="A90:DD90"/>
    <mergeCell ref="A91:DD91"/>
    <mergeCell ref="A88:DD88"/>
    <mergeCell ref="A89:DD89"/>
    <mergeCell ref="A85:I85"/>
    <mergeCell ref="K85:BG85"/>
    <mergeCell ref="A50:I50"/>
    <mergeCell ref="K50:BG50"/>
    <mergeCell ref="A40:I40"/>
    <mergeCell ref="K40:BG40"/>
    <mergeCell ref="A48:I48"/>
    <mergeCell ref="K48:BG48"/>
    <mergeCell ref="CD84:CM84"/>
    <mergeCell ref="CN84:DD84"/>
    <mergeCell ref="CD85:CM85"/>
    <mergeCell ref="CN85:DD85"/>
    <mergeCell ref="A83:I83"/>
    <mergeCell ref="K83:BG83"/>
    <mergeCell ref="A84:I84"/>
    <mergeCell ref="K84:BG84"/>
    <mergeCell ref="BI84:BS84"/>
    <mergeCell ref="BT84:CC84"/>
    <mergeCell ref="BI83:BS83"/>
    <mergeCell ref="BT83:CC83"/>
    <mergeCell ref="BI85:BS85"/>
    <mergeCell ref="BT85:CC85"/>
    <mergeCell ref="A81:I81"/>
    <mergeCell ref="K81:BG81"/>
    <mergeCell ref="BI81:BS81"/>
    <mergeCell ref="BT81:CC81"/>
    <mergeCell ref="CD83:CM83"/>
    <mergeCell ref="CN83:DD83"/>
    <mergeCell ref="A82:I82"/>
    <mergeCell ref="K82:BG82"/>
    <mergeCell ref="BI82:BS82"/>
    <mergeCell ref="BT82:CC82"/>
    <mergeCell ref="CD81:CM81"/>
    <mergeCell ref="CN81:DD81"/>
    <mergeCell ref="CD82:CM82"/>
    <mergeCell ref="CN82:DD82"/>
    <mergeCell ref="CD77:CM77"/>
    <mergeCell ref="CN77:DD77"/>
    <mergeCell ref="A75:I75"/>
    <mergeCell ref="K75:BG75"/>
    <mergeCell ref="A77:I77"/>
    <mergeCell ref="K77:BG77"/>
    <mergeCell ref="BI77:BS77"/>
    <mergeCell ref="BT77:CC77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4:I74"/>
    <mergeCell ref="K74:BG74"/>
    <mergeCell ref="BI74:BS74"/>
    <mergeCell ref="BT74:CC74"/>
    <mergeCell ref="CD74:CM74"/>
    <mergeCell ref="CN74:DD74"/>
    <mergeCell ref="A68:I68"/>
    <mergeCell ref="K68:BG68"/>
    <mergeCell ref="BI68:BS68"/>
    <mergeCell ref="BT68:CC68"/>
    <mergeCell ref="CD69:CM69"/>
    <mergeCell ref="CD68:CM68"/>
    <mergeCell ref="CN68:DD68"/>
    <mergeCell ref="CN69:DD69"/>
    <mergeCell ref="A70:I70"/>
    <mergeCell ref="K70:BG70"/>
    <mergeCell ref="CD70:CM70"/>
    <mergeCell ref="CN70:DD70"/>
    <mergeCell ref="A73:I73"/>
    <mergeCell ref="K73:BG73"/>
    <mergeCell ref="BI73:BS73"/>
    <mergeCell ref="BT73:CC73"/>
    <mergeCell ref="CD73:CM73"/>
    <mergeCell ref="CN73:DD73"/>
    <mergeCell ref="CD63:CM63"/>
    <mergeCell ref="CN63:DD63"/>
    <mergeCell ref="CD57:CM57"/>
    <mergeCell ref="CN57:DD57"/>
    <mergeCell ref="CD58:CM58"/>
    <mergeCell ref="CN58:DD58"/>
    <mergeCell ref="A57:I57"/>
    <mergeCell ref="K57:BG57"/>
    <mergeCell ref="CD61:CM61"/>
    <mergeCell ref="CN61:DD61"/>
    <mergeCell ref="BI57:BS57"/>
    <mergeCell ref="BT57:CC57"/>
    <mergeCell ref="CD59:CM59"/>
    <mergeCell ref="CN59:DD59"/>
    <mergeCell ref="CD60:CM60"/>
    <mergeCell ref="CN60:DD60"/>
    <mergeCell ref="A61:I61"/>
    <mergeCell ref="CN56:DD56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5:CM55"/>
    <mergeCell ref="CN55:DD55"/>
    <mergeCell ref="A56:I56"/>
    <mergeCell ref="K56:BG56"/>
    <mergeCell ref="BI56:BS56"/>
    <mergeCell ref="BT56:CC56"/>
    <mergeCell ref="CD52:CM52"/>
    <mergeCell ref="CN52:DD52"/>
    <mergeCell ref="CD54:CM54"/>
    <mergeCell ref="CN54:DD54"/>
    <mergeCell ref="CD47:CM47"/>
    <mergeCell ref="CN47:DD47"/>
    <mergeCell ref="A47:I47"/>
    <mergeCell ref="K47:BG47"/>
    <mergeCell ref="BI47:BS47"/>
    <mergeCell ref="BT47:CC47"/>
    <mergeCell ref="CN50:DD50"/>
    <mergeCell ref="CN51:DD51"/>
    <mergeCell ref="CN48:DD48"/>
    <mergeCell ref="CN49:DD49"/>
    <mergeCell ref="A51:I51"/>
    <mergeCell ref="K51:BG51"/>
    <mergeCell ref="BI51:BS51"/>
    <mergeCell ref="BT51:CC51"/>
    <mergeCell ref="CD50:CM50"/>
    <mergeCell ref="CD51:CM51"/>
    <mergeCell ref="CD48:CM48"/>
    <mergeCell ref="CD49:CM49"/>
    <mergeCell ref="A49:I49"/>
    <mergeCell ref="K49:BG49"/>
    <mergeCell ref="A44:I44"/>
    <mergeCell ref="K44:BG44"/>
    <mergeCell ref="BI44:BS44"/>
    <mergeCell ref="BT44:CC44"/>
    <mergeCell ref="CD46:CM46"/>
    <mergeCell ref="CN46:DD46"/>
    <mergeCell ref="A45:I45"/>
    <mergeCell ref="K45:BG45"/>
    <mergeCell ref="BI45:BS45"/>
    <mergeCell ref="BT45:CC45"/>
    <mergeCell ref="CD44:CM44"/>
    <mergeCell ref="CN44:DD44"/>
    <mergeCell ref="CD45:CM45"/>
    <mergeCell ref="CN45:DD45"/>
    <mergeCell ref="BI46:BS46"/>
    <mergeCell ref="BT46:CC46"/>
    <mergeCell ref="A46:I46"/>
    <mergeCell ref="K46:BG46"/>
    <mergeCell ref="CD43:CM43"/>
    <mergeCell ref="CN43:DD43"/>
    <mergeCell ref="A42:I42"/>
    <mergeCell ref="K42:BG42"/>
    <mergeCell ref="A43:I43"/>
    <mergeCell ref="K43:BG43"/>
    <mergeCell ref="BI43:BS43"/>
    <mergeCell ref="BT43:CC43"/>
    <mergeCell ref="BI42:BS42"/>
    <mergeCell ref="BT42:CC42"/>
    <mergeCell ref="A30:I30"/>
    <mergeCell ref="K30:BG30"/>
    <mergeCell ref="BI30:BS30"/>
    <mergeCell ref="BT30:CC30"/>
    <mergeCell ref="CD42:CM42"/>
    <mergeCell ref="CN42:DD42"/>
    <mergeCell ref="BI40:BS40"/>
    <mergeCell ref="BT40:CC40"/>
    <mergeCell ref="CD29:CM29"/>
    <mergeCell ref="CN29:DD29"/>
    <mergeCell ref="CD30:CM30"/>
    <mergeCell ref="CN30:DD30"/>
    <mergeCell ref="CD40:CM40"/>
    <mergeCell ref="CN40:DD40"/>
    <mergeCell ref="A41:I41"/>
    <mergeCell ref="K41:BG41"/>
    <mergeCell ref="CN31:DD31"/>
    <mergeCell ref="CN36:DD36"/>
    <mergeCell ref="CN32:DD32"/>
    <mergeCell ref="CN34:DD34"/>
    <mergeCell ref="BI37:BS37"/>
    <mergeCell ref="BT37:CC37"/>
    <mergeCell ref="A37:I37"/>
    <mergeCell ref="K37:BG37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18"/>
  <sheetViews>
    <sheetView topLeftCell="C8" workbookViewId="0">
      <selection activeCell="R33" sqref="R33"/>
    </sheetView>
  </sheetViews>
  <sheetFormatPr defaultColWidth="9.140625" defaultRowHeight="15" x14ac:dyDescent="0.2"/>
  <cols>
    <col min="1" max="2" width="0" style="37" hidden="1" customWidth="1"/>
    <col min="3" max="3" width="6.7109375" style="37" customWidth="1"/>
    <col min="4" max="4" width="24.28515625" style="35" customWidth="1"/>
    <col min="5" max="5" width="14.85546875" style="35" customWidth="1"/>
    <col min="6" max="6" width="13.85546875" style="36" customWidth="1"/>
    <col min="7" max="7" width="14" style="37" hidden="1" customWidth="1"/>
    <col min="8" max="8" width="12.7109375" style="38" hidden="1" customWidth="1"/>
    <col min="9" max="9" width="12.7109375" style="49" hidden="1" customWidth="1"/>
    <col min="10" max="10" width="14" style="37" customWidth="1"/>
    <col min="11" max="11" width="12.7109375" style="38" customWidth="1"/>
    <col min="12" max="12" width="12.7109375" style="49" customWidth="1"/>
    <col min="13" max="13" width="30.42578125" style="37" customWidth="1"/>
    <col min="14" max="16384" width="9.140625" style="37"/>
  </cols>
  <sheetData>
    <row r="1" spans="3:14" ht="12.75" hidden="1" customHeight="1" x14ac:dyDescent="0.2">
      <c r="C1" s="34"/>
      <c r="D1" s="34"/>
      <c r="G1" s="37" t="s">
        <v>413</v>
      </c>
      <c r="H1" s="38" t="s">
        <v>413</v>
      </c>
      <c r="I1" s="37" t="s">
        <v>413</v>
      </c>
      <c r="J1" s="37" t="s">
        <v>413</v>
      </c>
      <c r="K1" s="38" t="s">
        <v>413</v>
      </c>
      <c r="L1" s="37" t="s">
        <v>413</v>
      </c>
    </row>
    <row r="2" spans="3:14" ht="12.75" hidden="1" customHeight="1" x14ac:dyDescent="0.2">
      <c r="C2" s="34"/>
      <c r="D2" s="34"/>
      <c r="I2" s="37"/>
      <c r="L2" s="37"/>
    </row>
    <row r="3" spans="3:14" ht="15" customHeight="1" x14ac:dyDescent="0.2">
      <c r="C3" s="39"/>
      <c r="H3" s="40"/>
      <c r="I3" s="40"/>
      <c r="K3" s="40"/>
      <c r="L3" s="40"/>
    </row>
    <row r="4" spans="3:14" x14ac:dyDescent="0.2">
      <c r="C4" s="41"/>
      <c r="G4" s="42"/>
      <c r="H4" s="42"/>
      <c r="I4" s="42"/>
      <c r="J4" s="42"/>
      <c r="K4" s="42"/>
      <c r="L4" s="42"/>
    </row>
    <row r="5" spans="3:14" ht="17.100000000000001" customHeight="1" x14ac:dyDescent="0.2">
      <c r="C5" s="739" t="s">
        <v>28</v>
      </c>
      <c r="D5" s="747" t="s">
        <v>414</v>
      </c>
      <c r="E5" s="747" t="s">
        <v>415</v>
      </c>
      <c r="F5" s="747" t="s">
        <v>416</v>
      </c>
      <c r="G5" s="748" t="s">
        <v>417</v>
      </c>
      <c r="H5" s="749"/>
      <c r="I5" s="749"/>
      <c r="J5" s="748" t="s">
        <v>800</v>
      </c>
      <c r="K5" s="749"/>
      <c r="L5" s="749"/>
      <c r="M5" s="745" t="s">
        <v>418</v>
      </c>
    </row>
    <row r="6" spans="3:14" ht="56.45" customHeight="1" x14ac:dyDescent="0.2">
      <c r="C6" s="739"/>
      <c r="D6" s="747"/>
      <c r="E6" s="747"/>
      <c r="F6" s="747"/>
      <c r="G6" s="547" t="s">
        <v>419</v>
      </c>
      <c r="H6" s="547" t="s">
        <v>420</v>
      </c>
      <c r="I6" s="547" t="s">
        <v>421</v>
      </c>
      <c r="J6" s="547" t="s">
        <v>419</v>
      </c>
      <c r="K6" s="547" t="s">
        <v>420</v>
      </c>
      <c r="L6" s="547" t="s">
        <v>421</v>
      </c>
      <c r="M6" s="746"/>
    </row>
    <row r="7" spans="3:14" x14ac:dyDescent="0.2">
      <c r="C7" s="548">
        <v>1</v>
      </c>
      <c r="D7" s="547">
        <v>2</v>
      </c>
      <c r="E7" s="547">
        <v>3</v>
      </c>
      <c r="F7" s="547">
        <v>4</v>
      </c>
      <c r="G7" s="547">
        <v>5</v>
      </c>
      <c r="H7" s="547"/>
      <c r="I7" s="547">
        <v>7</v>
      </c>
      <c r="J7" s="547">
        <v>5</v>
      </c>
      <c r="K7" s="547">
        <v>6</v>
      </c>
      <c r="L7" s="547">
        <v>7</v>
      </c>
      <c r="M7" s="60">
        <v>8</v>
      </c>
    </row>
    <row r="8" spans="3:14" x14ac:dyDescent="0.2">
      <c r="C8" s="738" t="s">
        <v>7</v>
      </c>
      <c r="D8" s="744" t="s">
        <v>422</v>
      </c>
      <c r="E8" s="743" t="s">
        <v>423</v>
      </c>
      <c r="F8" s="549" t="s">
        <v>424</v>
      </c>
      <c r="G8" s="550">
        <v>500</v>
      </c>
      <c r="H8" s="551">
        <v>0</v>
      </c>
      <c r="I8" s="552">
        <f t="shared" ref="I8:I47" si="0">G8*H8</f>
        <v>0</v>
      </c>
      <c r="J8" s="550">
        <v>500</v>
      </c>
      <c r="K8" s="551">
        <v>0</v>
      </c>
      <c r="L8" s="552">
        <f t="shared" ref="L8:L47" si="1">J8*K8</f>
        <v>0</v>
      </c>
      <c r="M8" s="553"/>
      <c r="N8" s="43"/>
    </row>
    <row r="9" spans="3:14" x14ac:dyDescent="0.2">
      <c r="C9" s="738"/>
      <c r="D9" s="744"/>
      <c r="E9" s="743"/>
      <c r="F9" s="554">
        <v>330</v>
      </c>
      <c r="G9" s="550">
        <v>250</v>
      </c>
      <c r="H9" s="551">
        <v>0</v>
      </c>
      <c r="I9" s="552">
        <f t="shared" si="0"/>
        <v>0</v>
      </c>
      <c r="J9" s="550">
        <v>250</v>
      </c>
      <c r="K9" s="551">
        <v>0</v>
      </c>
      <c r="L9" s="552">
        <f t="shared" si="1"/>
        <v>0</v>
      </c>
      <c r="M9" s="553"/>
      <c r="N9" s="43"/>
    </row>
    <row r="10" spans="3:14" x14ac:dyDescent="0.2">
      <c r="C10" s="738"/>
      <c r="D10" s="744"/>
      <c r="E10" s="743"/>
      <c r="F10" s="555">
        <v>220</v>
      </c>
      <c r="G10" s="550">
        <v>210</v>
      </c>
      <c r="H10" s="551">
        <v>0</v>
      </c>
      <c r="I10" s="552">
        <f t="shared" si="0"/>
        <v>0</v>
      </c>
      <c r="J10" s="550">
        <v>210</v>
      </c>
      <c r="K10" s="551">
        <v>0</v>
      </c>
      <c r="L10" s="552">
        <f t="shared" si="1"/>
        <v>0</v>
      </c>
      <c r="M10" s="553"/>
      <c r="N10" s="43"/>
    </row>
    <row r="11" spans="3:14" x14ac:dyDescent="0.2">
      <c r="C11" s="738"/>
      <c r="D11" s="744"/>
      <c r="E11" s="743"/>
      <c r="F11" s="555" t="s">
        <v>425</v>
      </c>
      <c r="G11" s="550">
        <v>105</v>
      </c>
      <c r="H11" s="551">
        <v>1</v>
      </c>
      <c r="I11" s="552">
        <f t="shared" si="0"/>
        <v>105</v>
      </c>
      <c r="J11" s="550">
        <v>105</v>
      </c>
      <c r="K11" s="551">
        <v>2</v>
      </c>
      <c r="L11" s="552">
        <f t="shared" si="1"/>
        <v>210</v>
      </c>
      <c r="M11" s="553"/>
      <c r="N11" s="43"/>
    </row>
    <row r="12" spans="3:14" x14ac:dyDescent="0.2">
      <c r="C12" s="738"/>
      <c r="D12" s="744"/>
      <c r="E12" s="743"/>
      <c r="F12" s="556">
        <v>35</v>
      </c>
      <c r="G12" s="550">
        <v>75</v>
      </c>
      <c r="H12" s="551">
        <v>5</v>
      </c>
      <c r="I12" s="552">
        <f t="shared" si="0"/>
        <v>375</v>
      </c>
      <c r="J12" s="550">
        <v>75</v>
      </c>
      <c r="K12" s="551">
        <v>5</v>
      </c>
      <c r="L12" s="552">
        <f t="shared" si="1"/>
        <v>375</v>
      </c>
      <c r="M12" s="553"/>
      <c r="N12" s="43"/>
    </row>
    <row r="13" spans="3:14" x14ac:dyDescent="0.2">
      <c r="C13" s="738">
        <v>2</v>
      </c>
      <c r="D13" s="743" t="s">
        <v>426</v>
      </c>
      <c r="E13" s="743" t="s">
        <v>427</v>
      </c>
      <c r="F13" s="556">
        <v>1150</v>
      </c>
      <c r="G13" s="550">
        <v>60</v>
      </c>
      <c r="H13" s="551">
        <v>0</v>
      </c>
      <c r="I13" s="552">
        <f t="shared" si="0"/>
        <v>0</v>
      </c>
      <c r="J13" s="550">
        <v>60</v>
      </c>
      <c r="K13" s="551">
        <v>0</v>
      </c>
      <c r="L13" s="552">
        <f t="shared" si="1"/>
        <v>0</v>
      </c>
      <c r="M13" s="553"/>
      <c r="N13" s="43"/>
    </row>
    <row r="14" spans="3:14" x14ac:dyDescent="0.2">
      <c r="C14" s="738"/>
      <c r="D14" s="743"/>
      <c r="E14" s="743"/>
      <c r="F14" s="556">
        <v>750</v>
      </c>
      <c r="G14" s="550">
        <v>43</v>
      </c>
      <c r="H14" s="551">
        <v>0</v>
      </c>
      <c r="I14" s="552">
        <f t="shared" si="0"/>
        <v>0</v>
      </c>
      <c r="J14" s="550">
        <v>43</v>
      </c>
      <c r="K14" s="551">
        <v>0</v>
      </c>
      <c r="L14" s="552">
        <f t="shared" si="1"/>
        <v>0</v>
      </c>
      <c r="M14" s="553"/>
      <c r="N14" s="43"/>
    </row>
    <row r="15" spans="3:14" x14ac:dyDescent="0.2">
      <c r="C15" s="738"/>
      <c r="D15" s="743"/>
      <c r="E15" s="743"/>
      <c r="F15" s="556" t="s">
        <v>424</v>
      </c>
      <c r="G15" s="550">
        <v>28</v>
      </c>
      <c r="H15" s="551">
        <v>0</v>
      </c>
      <c r="I15" s="552">
        <f t="shared" si="0"/>
        <v>0</v>
      </c>
      <c r="J15" s="550">
        <v>28</v>
      </c>
      <c r="K15" s="551">
        <v>0</v>
      </c>
      <c r="L15" s="552">
        <f t="shared" si="1"/>
        <v>0</v>
      </c>
      <c r="M15" s="553"/>
      <c r="N15" s="43"/>
    </row>
    <row r="16" spans="3:14" x14ac:dyDescent="0.2">
      <c r="C16" s="738"/>
      <c r="D16" s="743"/>
      <c r="E16" s="743"/>
      <c r="F16" s="556">
        <v>330</v>
      </c>
      <c r="G16" s="550">
        <v>18</v>
      </c>
      <c r="H16" s="551">
        <v>0</v>
      </c>
      <c r="I16" s="552">
        <f t="shared" si="0"/>
        <v>0</v>
      </c>
      <c r="J16" s="550">
        <v>18</v>
      </c>
      <c r="K16" s="551">
        <v>0</v>
      </c>
      <c r="L16" s="552">
        <f t="shared" si="1"/>
        <v>0</v>
      </c>
      <c r="M16" s="553"/>
      <c r="N16" s="43"/>
    </row>
    <row r="17" spans="3:17" x14ac:dyDescent="0.2">
      <c r="C17" s="738"/>
      <c r="D17" s="743"/>
      <c r="E17" s="743"/>
      <c r="F17" s="556">
        <v>220</v>
      </c>
      <c r="G17" s="550">
        <v>14</v>
      </c>
      <c r="H17" s="551">
        <v>0</v>
      </c>
      <c r="I17" s="552">
        <f t="shared" si="0"/>
        <v>0</v>
      </c>
      <c r="J17" s="550">
        <v>14</v>
      </c>
      <c r="K17" s="551">
        <v>0</v>
      </c>
      <c r="L17" s="552">
        <f t="shared" si="1"/>
        <v>0</v>
      </c>
      <c r="M17" s="553"/>
      <c r="N17" s="43"/>
    </row>
    <row r="18" spans="3:17" x14ac:dyDescent="0.2">
      <c r="C18" s="738"/>
      <c r="D18" s="743"/>
      <c r="E18" s="743"/>
      <c r="F18" s="556" t="s">
        <v>425</v>
      </c>
      <c r="G18" s="550">
        <v>7.8</v>
      </c>
      <c r="H18" s="551">
        <v>2</v>
      </c>
      <c r="I18" s="552">
        <f t="shared" si="0"/>
        <v>15.6</v>
      </c>
      <c r="J18" s="550">
        <v>7.8</v>
      </c>
      <c r="K18" s="551" t="e">
        <f>'[3]7А. ПС-110'!I8</f>
        <v>#REF!</v>
      </c>
      <c r="L18" s="552" t="e">
        <f t="shared" si="1"/>
        <v>#REF!</v>
      </c>
      <c r="M18" s="553"/>
      <c r="N18" s="43"/>
      <c r="O18" s="44"/>
    </row>
    <row r="19" spans="3:17" x14ac:dyDescent="0.2">
      <c r="C19" s="738"/>
      <c r="D19" s="743"/>
      <c r="E19" s="743"/>
      <c r="F19" s="556">
        <v>35</v>
      </c>
      <c r="G19" s="550">
        <v>2.1</v>
      </c>
      <c r="H19" s="551">
        <v>11</v>
      </c>
      <c r="I19" s="552">
        <f t="shared" si="0"/>
        <v>23.1</v>
      </c>
      <c r="J19" s="550">
        <v>2.1</v>
      </c>
      <c r="K19" s="551" t="e">
        <f>'[3]8. ПС-35'!E66+'[3]8A. ПС-35'!H12</f>
        <v>#REF!</v>
      </c>
      <c r="L19" s="552" t="e">
        <f t="shared" si="1"/>
        <v>#REF!</v>
      </c>
      <c r="M19" s="553"/>
      <c r="N19" s="43"/>
    </row>
    <row r="20" spans="3:17" x14ac:dyDescent="0.2">
      <c r="C20" s="738"/>
      <c r="D20" s="743"/>
      <c r="E20" s="743"/>
      <c r="F20" s="557" t="s">
        <v>428</v>
      </c>
      <c r="G20" s="550">
        <v>1</v>
      </c>
      <c r="H20" s="551">
        <v>6</v>
      </c>
      <c r="I20" s="552">
        <f t="shared" si="0"/>
        <v>6</v>
      </c>
      <c r="J20" s="550">
        <v>1</v>
      </c>
      <c r="K20" s="551" t="e">
        <f>'[3]7А. ПС-110'!AM8+'[3]8. ПС-35'!AB66+'[3]8A. ПС-35'!AE12</f>
        <v>#REF!</v>
      </c>
      <c r="L20" s="552" t="e">
        <f t="shared" si="1"/>
        <v>#REF!</v>
      </c>
      <c r="M20" s="553"/>
      <c r="N20" s="43"/>
      <c r="O20" s="44"/>
    </row>
    <row r="21" spans="3:17" x14ac:dyDescent="0.2">
      <c r="C21" s="738">
        <v>3</v>
      </c>
      <c r="D21" s="743" t="s">
        <v>429</v>
      </c>
      <c r="E21" s="743" t="s">
        <v>430</v>
      </c>
      <c r="F21" s="556">
        <v>1150</v>
      </c>
      <c r="G21" s="550">
        <v>180</v>
      </c>
      <c r="H21" s="551">
        <v>0</v>
      </c>
      <c r="I21" s="552">
        <f t="shared" si="0"/>
        <v>0</v>
      </c>
      <c r="J21" s="550">
        <v>180</v>
      </c>
      <c r="K21" s="551">
        <v>0</v>
      </c>
      <c r="L21" s="552">
        <f t="shared" si="1"/>
        <v>0</v>
      </c>
      <c r="M21" s="553"/>
      <c r="N21" s="43"/>
    </row>
    <row r="22" spans="3:17" x14ac:dyDescent="0.2">
      <c r="C22" s="738"/>
      <c r="D22" s="743"/>
      <c r="E22" s="743"/>
      <c r="F22" s="556">
        <v>750</v>
      </c>
      <c r="G22" s="550">
        <v>130</v>
      </c>
      <c r="H22" s="551">
        <v>0</v>
      </c>
      <c r="I22" s="552">
        <f t="shared" si="0"/>
        <v>0</v>
      </c>
      <c r="J22" s="550">
        <v>130</v>
      </c>
      <c r="K22" s="551">
        <v>0</v>
      </c>
      <c r="L22" s="552">
        <f t="shared" si="1"/>
        <v>0</v>
      </c>
      <c r="M22" s="553"/>
      <c r="N22" s="43"/>
    </row>
    <row r="23" spans="3:17" x14ac:dyDescent="0.2">
      <c r="C23" s="738"/>
      <c r="D23" s="743"/>
      <c r="E23" s="743"/>
      <c r="F23" s="556" t="s">
        <v>424</v>
      </c>
      <c r="G23" s="550">
        <v>88</v>
      </c>
      <c r="H23" s="551">
        <v>0</v>
      </c>
      <c r="I23" s="552">
        <f t="shared" si="0"/>
        <v>0</v>
      </c>
      <c r="J23" s="550">
        <v>88</v>
      </c>
      <c r="K23" s="551">
        <v>0</v>
      </c>
      <c r="L23" s="552">
        <f t="shared" si="1"/>
        <v>0</v>
      </c>
      <c r="M23" s="553"/>
      <c r="N23" s="43"/>
    </row>
    <row r="24" spans="3:17" x14ac:dyDescent="0.2">
      <c r="C24" s="738"/>
      <c r="D24" s="743"/>
      <c r="E24" s="743"/>
      <c r="F24" s="556">
        <v>330</v>
      </c>
      <c r="G24" s="550">
        <v>66</v>
      </c>
      <c r="H24" s="551">
        <v>0</v>
      </c>
      <c r="I24" s="552">
        <f t="shared" si="0"/>
        <v>0</v>
      </c>
      <c r="J24" s="550">
        <v>66</v>
      </c>
      <c r="K24" s="551">
        <v>0</v>
      </c>
      <c r="L24" s="552">
        <f t="shared" si="1"/>
        <v>0</v>
      </c>
      <c r="M24" s="553"/>
      <c r="N24" s="43"/>
    </row>
    <row r="25" spans="3:17" x14ac:dyDescent="0.2">
      <c r="C25" s="738"/>
      <c r="D25" s="743"/>
      <c r="E25" s="743"/>
      <c r="F25" s="556">
        <v>220</v>
      </c>
      <c r="G25" s="550">
        <v>43</v>
      </c>
      <c r="H25" s="551">
        <v>0</v>
      </c>
      <c r="I25" s="552">
        <f t="shared" si="0"/>
        <v>0</v>
      </c>
      <c r="J25" s="550">
        <v>43</v>
      </c>
      <c r="K25" s="551">
        <v>0</v>
      </c>
      <c r="L25" s="552">
        <f t="shared" si="1"/>
        <v>0</v>
      </c>
      <c r="M25" s="553"/>
      <c r="N25" s="43"/>
    </row>
    <row r="26" spans="3:17" x14ac:dyDescent="0.2">
      <c r="C26" s="738"/>
      <c r="D26" s="743"/>
      <c r="E26" s="743"/>
      <c r="F26" s="556" t="s">
        <v>425</v>
      </c>
      <c r="G26" s="550">
        <v>26</v>
      </c>
      <c r="H26" s="551">
        <v>0</v>
      </c>
      <c r="I26" s="552">
        <f t="shared" si="0"/>
        <v>0</v>
      </c>
      <c r="J26" s="550">
        <v>26</v>
      </c>
      <c r="K26" s="551">
        <v>0</v>
      </c>
      <c r="L26" s="552">
        <f t="shared" si="1"/>
        <v>0</v>
      </c>
      <c r="M26" s="553"/>
      <c r="N26" s="43"/>
      <c r="O26" s="44"/>
    </row>
    <row r="27" spans="3:17" x14ac:dyDescent="0.2">
      <c r="C27" s="738"/>
      <c r="D27" s="743"/>
      <c r="E27" s="743"/>
      <c r="F27" s="556">
        <v>35</v>
      </c>
      <c r="G27" s="550">
        <v>11</v>
      </c>
      <c r="H27" s="551">
        <v>0</v>
      </c>
      <c r="I27" s="552">
        <f t="shared" si="0"/>
        <v>0</v>
      </c>
      <c r="J27" s="550">
        <v>11</v>
      </c>
      <c r="K27" s="551">
        <v>0</v>
      </c>
      <c r="L27" s="552">
        <f t="shared" si="1"/>
        <v>0</v>
      </c>
      <c r="M27" s="558"/>
      <c r="N27" s="43"/>
      <c r="O27" s="44"/>
      <c r="P27" s="44"/>
    </row>
    <row r="28" spans="3:17" x14ac:dyDescent="0.2">
      <c r="C28" s="738"/>
      <c r="D28" s="743"/>
      <c r="E28" s="743"/>
      <c r="F28" s="557" t="s">
        <v>428</v>
      </c>
      <c r="G28" s="550">
        <v>5.5</v>
      </c>
      <c r="H28" s="551">
        <v>0</v>
      </c>
      <c r="I28" s="552">
        <f t="shared" si="0"/>
        <v>0</v>
      </c>
      <c r="J28" s="550">
        <v>5.5</v>
      </c>
      <c r="K28" s="551">
        <v>0</v>
      </c>
      <c r="L28" s="552">
        <f t="shared" si="1"/>
        <v>0</v>
      </c>
      <c r="M28" s="558"/>
      <c r="N28" s="43"/>
      <c r="O28" s="44"/>
      <c r="P28" s="44"/>
    </row>
    <row r="29" spans="3:17" x14ac:dyDescent="0.2">
      <c r="C29" s="738">
        <v>4</v>
      </c>
      <c r="D29" s="743" t="s">
        <v>431</v>
      </c>
      <c r="E29" s="743" t="s">
        <v>432</v>
      </c>
      <c r="F29" s="556">
        <v>220</v>
      </c>
      <c r="G29" s="550">
        <v>23</v>
      </c>
      <c r="H29" s="551">
        <v>0</v>
      </c>
      <c r="I29" s="552">
        <f t="shared" si="0"/>
        <v>0</v>
      </c>
      <c r="J29" s="550">
        <v>23</v>
      </c>
      <c r="K29" s="551">
        <v>0</v>
      </c>
      <c r="L29" s="552">
        <f t="shared" si="1"/>
        <v>0</v>
      </c>
      <c r="M29" s="553"/>
      <c r="N29" s="43"/>
      <c r="O29" s="45"/>
    </row>
    <row r="30" spans="3:17" x14ac:dyDescent="0.2">
      <c r="C30" s="738"/>
      <c r="D30" s="743"/>
      <c r="E30" s="743"/>
      <c r="F30" s="556" t="s">
        <v>425</v>
      </c>
      <c r="G30" s="550">
        <v>14</v>
      </c>
      <c r="H30" s="551">
        <v>2</v>
      </c>
      <c r="I30" s="552">
        <f t="shared" si="0"/>
        <v>28</v>
      </c>
      <c r="J30" s="550">
        <v>14</v>
      </c>
      <c r="K30" s="551" t="e">
        <f>'[3]7А. ПС-110'!T8</f>
        <v>#REF!</v>
      </c>
      <c r="L30" s="552" t="e">
        <f t="shared" si="1"/>
        <v>#REF!</v>
      </c>
      <c r="M30" s="553"/>
      <c r="N30" s="43"/>
      <c r="O30" s="44"/>
      <c r="P30" s="44"/>
      <c r="Q30" s="44"/>
    </row>
    <row r="31" spans="3:17" x14ac:dyDescent="0.2">
      <c r="C31" s="738"/>
      <c r="D31" s="743"/>
      <c r="E31" s="743"/>
      <c r="F31" s="556">
        <v>35</v>
      </c>
      <c r="G31" s="550">
        <v>6.4</v>
      </c>
      <c r="H31" s="551">
        <v>19</v>
      </c>
      <c r="I31" s="552">
        <f t="shared" si="0"/>
        <v>121.60000000000001</v>
      </c>
      <c r="J31" s="550">
        <v>6.4</v>
      </c>
      <c r="K31" s="551" t="e">
        <f>'[3]8. ПС-35'!R66+'[3]8A. ПС-35'!U12</f>
        <v>#REF!</v>
      </c>
      <c r="L31" s="552" t="e">
        <f t="shared" si="1"/>
        <v>#REF!</v>
      </c>
      <c r="M31" s="558"/>
      <c r="N31" s="43"/>
      <c r="O31" s="44"/>
      <c r="P31" s="44"/>
      <c r="Q31" s="44"/>
    </row>
    <row r="32" spans="3:17" x14ac:dyDescent="0.2">
      <c r="C32" s="738"/>
      <c r="D32" s="743"/>
      <c r="E32" s="743"/>
      <c r="F32" s="557" t="s">
        <v>428</v>
      </c>
      <c r="G32" s="550">
        <v>3.1</v>
      </c>
      <c r="H32" s="551">
        <v>95</v>
      </c>
      <c r="I32" s="552">
        <f t="shared" si="0"/>
        <v>294.5</v>
      </c>
      <c r="J32" s="550">
        <v>3.1</v>
      </c>
      <c r="K32" s="551" t="e">
        <f>'[3]7А. ПС-110'!P8+'[3]7А. ПС-110'!V8+'[3]7А. ПС-110'!AB8+'[3]8. ПС-35'!K66+'[3]8. ПС-35'!S66+'[3]8A. ПС-35'!N12+'[3]8A. ПС-35'!V12+'[3]9А. ТП-10 кВ'!N190+'[3]9. ТП-10 кВ'!K47+'[3]3. ВЛ-10'!L28+'[3]3А. ВЛ-10'!O117+'[3]9А. ТП-10 кВ'!T190+('[3]7А. ПС-110'!S8+'[3]7А. ПС-110'!AE8+'[3]7А. ПС-110'!AK8)+('[3]8. ПС-35'!M66+'[3]8. ПС-35'!U66+'[3]8A. ПС-35'!X12+'[3]9А. ТП-10 кВ'!U190)</f>
        <v>#REF!</v>
      </c>
      <c r="L32" s="552" t="e">
        <f t="shared" si="1"/>
        <v>#REF!</v>
      </c>
      <c r="M32" s="559"/>
      <c r="N32" s="43"/>
      <c r="O32" s="44"/>
      <c r="P32" s="44"/>
      <c r="Q32" s="44"/>
    </row>
    <row r="33" spans="3:17" x14ac:dyDescent="0.2">
      <c r="C33" s="738">
        <v>5</v>
      </c>
      <c r="D33" s="743" t="s">
        <v>433</v>
      </c>
      <c r="E33" s="743" t="s">
        <v>427</v>
      </c>
      <c r="F33" s="556" t="s">
        <v>424</v>
      </c>
      <c r="G33" s="550">
        <v>35</v>
      </c>
      <c r="H33" s="551">
        <v>0</v>
      </c>
      <c r="I33" s="552">
        <f t="shared" si="0"/>
        <v>0</v>
      </c>
      <c r="J33" s="550">
        <v>35</v>
      </c>
      <c r="K33" s="551">
        <v>0</v>
      </c>
      <c r="L33" s="552">
        <f t="shared" si="1"/>
        <v>0</v>
      </c>
      <c r="M33" s="553"/>
      <c r="N33" s="43"/>
      <c r="O33" s="45"/>
    </row>
    <row r="34" spans="3:17" x14ac:dyDescent="0.2">
      <c r="C34" s="738"/>
      <c r="D34" s="743"/>
      <c r="E34" s="743"/>
      <c r="F34" s="556">
        <v>330</v>
      </c>
      <c r="G34" s="550">
        <v>24</v>
      </c>
      <c r="H34" s="551">
        <v>0</v>
      </c>
      <c r="I34" s="552">
        <f t="shared" si="0"/>
        <v>0</v>
      </c>
      <c r="J34" s="550">
        <v>24</v>
      </c>
      <c r="K34" s="551">
        <v>0</v>
      </c>
      <c r="L34" s="552">
        <f t="shared" si="1"/>
        <v>0</v>
      </c>
      <c r="M34" s="553"/>
      <c r="N34" s="43"/>
    </row>
    <row r="35" spans="3:17" x14ac:dyDescent="0.2">
      <c r="C35" s="738"/>
      <c r="D35" s="743"/>
      <c r="E35" s="743"/>
      <c r="F35" s="556">
        <v>220</v>
      </c>
      <c r="G35" s="550">
        <v>19</v>
      </c>
      <c r="H35" s="551">
        <v>0</v>
      </c>
      <c r="I35" s="552">
        <f t="shared" si="0"/>
        <v>0</v>
      </c>
      <c r="J35" s="550">
        <v>19</v>
      </c>
      <c r="K35" s="551">
        <v>0</v>
      </c>
      <c r="L35" s="552">
        <f t="shared" si="1"/>
        <v>0</v>
      </c>
      <c r="M35" s="553"/>
      <c r="N35" s="43"/>
    </row>
    <row r="36" spans="3:17" x14ac:dyDescent="0.2">
      <c r="C36" s="738"/>
      <c r="D36" s="743"/>
      <c r="E36" s="743"/>
      <c r="F36" s="556" t="s">
        <v>425</v>
      </c>
      <c r="G36" s="550">
        <v>9.5</v>
      </c>
      <c r="H36" s="551">
        <v>0</v>
      </c>
      <c r="I36" s="552">
        <f t="shared" si="0"/>
        <v>0</v>
      </c>
      <c r="J36" s="550">
        <v>9.5</v>
      </c>
      <c r="K36" s="551" t="e">
        <f>'[3]7А. ПС-110'!AF8</f>
        <v>#REF!</v>
      </c>
      <c r="L36" s="552" t="e">
        <f t="shared" si="1"/>
        <v>#REF!</v>
      </c>
      <c r="M36" s="553"/>
      <c r="N36" s="43"/>
    </row>
    <row r="37" spans="3:17" x14ac:dyDescent="0.2">
      <c r="C37" s="738"/>
      <c r="D37" s="743"/>
      <c r="E37" s="743"/>
      <c r="F37" s="556">
        <v>35</v>
      </c>
      <c r="G37" s="550">
        <v>4.7</v>
      </c>
      <c r="H37" s="551">
        <v>0</v>
      </c>
      <c r="I37" s="552">
        <f t="shared" si="0"/>
        <v>0</v>
      </c>
      <c r="J37" s="550">
        <v>4.7</v>
      </c>
      <c r="K37" s="551" t="e">
        <f>'[3]8. ПС-35'!V66+'[3]8A. ПС-35'!Y12</f>
        <v>#REF!</v>
      </c>
      <c r="L37" s="552" t="e">
        <f t="shared" si="1"/>
        <v>#REF!</v>
      </c>
      <c r="M37" s="553"/>
      <c r="N37" s="43"/>
    </row>
    <row r="38" spans="3:17" x14ac:dyDescent="0.2">
      <c r="C38" s="556">
        <v>6</v>
      </c>
      <c r="D38" s="560" t="s">
        <v>434</v>
      </c>
      <c r="E38" s="560" t="s">
        <v>432</v>
      </c>
      <c r="F38" s="557" t="s">
        <v>428</v>
      </c>
      <c r="G38" s="550">
        <v>2.2999999999999998</v>
      </c>
      <c r="H38" s="551">
        <v>201</v>
      </c>
      <c r="I38" s="552">
        <f t="shared" si="0"/>
        <v>462.29999999999995</v>
      </c>
      <c r="J38" s="550">
        <v>2.2999999999999998</v>
      </c>
      <c r="K38" s="551" t="e">
        <f>'[3]8. ПС-35'!Y66+'[3]8A. ПС-35'!AC12+'[3]9А. ТП-10 кВ'!W190+'[3]7А. ПС-110'!AJ8+'[3]9. ТП-10 кВ'!T47+'[3]3А. ВЛ-10'!P117+'[3]3. ВЛ-10'!M28+('[3]9. ТП-10 кВ'!U47+'[3]9А. ТП-10 кВ'!X190)</f>
        <v>#REF!</v>
      </c>
      <c r="L38" s="552" t="e">
        <f t="shared" si="1"/>
        <v>#REF!</v>
      </c>
      <c r="M38" s="553"/>
      <c r="N38" s="43"/>
      <c r="O38" s="44"/>
      <c r="P38" s="44"/>
      <c r="Q38" s="44"/>
    </row>
    <row r="39" spans="3:17" ht="30" x14ac:dyDescent="0.2">
      <c r="C39" s="556">
        <v>7</v>
      </c>
      <c r="D39" s="560" t="s">
        <v>435</v>
      </c>
      <c r="E39" s="560" t="s">
        <v>432</v>
      </c>
      <c r="F39" s="557" t="s">
        <v>428</v>
      </c>
      <c r="G39" s="550">
        <v>26</v>
      </c>
      <c r="H39" s="551">
        <v>0</v>
      </c>
      <c r="I39" s="552">
        <f t="shared" si="0"/>
        <v>0</v>
      </c>
      <c r="J39" s="550">
        <v>26</v>
      </c>
      <c r="K39" s="551">
        <v>0</v>
      </c>
      <c r="L39" s="552">
        <f t="shared" si="1"/>
        <v>0</v>
      </c>
      <c r="M39" s="553"/>
      <c r="N39" s="43"/>
    </row>
    <row r="40" spans="3:17" x14ac:dyDescent="0.2">
      <c r="C40" s="556">
        <v>8</v>
      </c>
      <c r="D40" s="560" t="s">
        <v>436</v>
      </c>
      <c r="E40" s="560" t="s">
        <v>432</v>
      </c>
      <c r="F40" s="557" t="s">
        <v>428</v>
      </c>
      <c r="G40" s="550">
        <v>48</v>
      </c>
      <c r="H40" s="551">
        <v>0</v>
      </c>
      <c r="I40" s="552">
        <f t="shared" si="0"/>
        <v>0</v>
      </c>
      <c r="J40" s="550">
        <v>48</v>
      </c>
      <c r="K40" s="551">
        <v>0</v>
      </c>
      <c r="L40" s="552">
        <f t="shared" si="1"/>
        <v>0</v>
      </c>
      <c r="M40" s="553"/>
      <c r="N40" s="43"/>
    </row>
    <row r="41" spans="3:17" x14ac:dyDescent="0.2">
      <c r="C41" s="738">
        <v>9</v>
      </c>
      <c r="D41" s="744" t="s">
        <v>437</v>
      </c>
      <c r="E41" s="744" t="s">
        <v>438</v>
      </c>
      <c r="F41" s="556" t="s">
        <v>425</v>
      </c>
      <c r="G41" s="550">
        <v>2.4</v>
      </c>
      <c r="H41" s="551">
        <v>0</v>
      </c>
      <c r="I41" s="552">
        <f t="shared" si="0"/>
        <v>0</v>
      </c>
      <c r="J41" s="550">
        <v>2.4</v>
      </c>
      <c r="K41" s="551">
        <v>0</v>
      </c>
      <c r="L41" s="552">
        <f t="shared" si="1"/>
        <v>0</v>
      </c>
      <c r="M41" s="553"/>
      <c r="N41" s="43"/>
    </row>
    <row r="42" spans="3:17" x14ac:dyDescent="0.2">
      <c r="C42" s="738"/>
      <c r="D42" s="744"/>
      <c r="E42" s="744"/>
      <c r="F42" s="556">
        <v>35</v>
      </c>
      <c r="G42" s="550">
        <v>2.4</v>
      </c>
      <c r="H42" s="551">
        <v>0</v>
      </c>
      <c r="I42" s="552">
        <f t="shared" si="0"/>
        <v>0</v>
      </c>
      <c r="J42" s="550">
        <v>2.4</v>
      </c>
      <c r="K42" s="551">
        <v>0</v>
      </c>
      <c r="L42" s="552">
        <f t="shared" si="1"/>
        <v>0</v>
      </c>
      <c r="M42" s="553"/>
      <c r="N42" s="43"/>
    </row>
    <row r="43" spans="3:17" x14ac:dyDescent="0.2">
      <c r="C43" s="738"/>
      <c r="D43" s="744"/>
      <c r="E43" s="744"/>
      <c r="F43" s="557" t="s">
        <v>428</v>
      </c>
      <c r="G43" s="550">
        <v>2.4</v>
      </c>
      <c r="H43" s="551">
        <v>0</v>
      </c>
      <c r="I43" s="552">
        <f t="shared" si="0"/>
        <v>0</v>
      </c>
      <c r="J43" s="550">
        <v>2.4</v>
      </c>
      <c r="K43" s="551">
        <v>0</v>
      </c>
      <c r="L43" s="552">
        <f t="shared" si="1"/>
        <v>0</v>
      </c>
      <c r="M43" s="553"/>
      <c r="N43" s="43"/>
    </row>
    <row r="44" spans="3:17" ht="30" x14ac:dyDescent="0.2">
      <c r="C44" s="556">
        <v>10</v>
      </c>
      <c r="D44" s="560" t="s">
        <v>439</v>
      </c>
      <c r="E44" s="560" t="s">
        <v>301</v>
      </c>
      <c r="F44" s="557" t="s">
        <v>428</v>
      </c>
      <c r="G44" s="550">
        <v>2.5</v>
      </c>
      <c r="H44" s="551">
        <v>1</v>
      </c>
      <c r="I44" s="552">
        <f t="shared" si="0"/>
        <v>2.5</v>
      </c>
      <c r="J44" s="550">
        <v>2.5</v>
      </c>
      <c r="K44" s="551" t="e">
        <f>'[3]9А. ТП-10 кВ'!E193+'[3]9. ТП-10 кВ'!E48</f>
        <v>#REF!</v>
      </c>
      <c r="L44" s="552" t="e">
        <f t="shared" si="1"/>
        <v>#REF!</v>
      </c>
      <c r="M44" s="553"/>
      <c r="N44" s="43"/>
    </row>
    <row r="45" spans="3:17" ht="30" x14ac:dyDescent="0.2">
      <c r="C45" s="556">
        <v>11</v>
      </c>
      <c r="D45" s="560" t="s">
        <v>440</v>
      </c>
      <c r="E45" s="560" t="s">
        <v>441</v>
      </c>
      <c r="F45" s="557" t="s">
        <v>428</v>
      </c>
      <c r="G45" s="550">
        <v>2.2999999999999998</v>
      </c>
      <c r="H45" s="561">
        <v>122</v>
      </c>
      <c r="I45" s="552">
        <f t="shared" si="0"/>
        <v>280.59999999999997</v>
      </c>
      <c r="J45" s="550">
        <v>2.2999999999999998</v>
      </c>
      <c r="K45" s="561" t="e">
        <f>'[3]9. ТП-10 кВ'!F50+'[3]9А. ТП-10 кВ'!I192-K44</f>
        <v>#REF!</v>
      </c>
      <c r="L45" s="552" t="e">
        <f t="shared" si="1"/>
        <v>#REF!</v>
      </c>
      <c r="M45" s="562"/>
      <c r="N45" s="43"/>
    </row>
    <row r="46" spans="3:17" ht="30" x14ac:dyDescent="0.2">
      <c r="C46" s="556">
        <v>12</v>
      </c>
      <c r="D46" s="560" t="s">
        <v>442</v>
      </c>
      <c r="E46" s="560" t="s">
        <v>441</v>
      </c>
      <c r="F46" s="557" t="s">
        <v>428</v>
      </c>
      <c r="G46" s="550">
        <v>3</v>
      </c>
      <c r="H46" s="561">
        <v>19</v>
      </c>
      <c r="I46" s="552">
        <f t="shared" si="0"/>
        <v>57</v>
      </c>
      <c r="J46" s="550">
        <v>3</v>
      </c>
      <c r="K46" s="561" t="e">
        <f>'[3]9. ТП-10 кВ'!F51+'[3]9А. ТП-10 кВ'!I193</f>
        <v>#REF!</v>
      </c>
      <c r="L46" s="552" t="e">
        <f t="shared" si="1"/>
        <v>#REF!</v>
      </c>
      <c r="M46" s="559"/>
      <c r="N46" s="43"/>
    </row>
    <row r="47" spans="3:17" ht="30" x14ac:dyDescent="0.2">
      <c r="C47" s="556">
        <v>13</v>
      </c>
      <c r="D47" s="560" t="s">
        <v>443</v>
      </c>
      <c r="E47" s="560" t="s">
        <v>423</v>
      </c>
      <c r="F47" s="556">
        <v>35</v>
      </c>
      <c r="G47" s="552">
        <v>3.5</v>
      </c>
      <c r="H47" s="551">
        <v>0</v>
      </c>
      <c r="I47" s="552">
        <f t="shared" si="0"/>
        <v>0</v>
      </c>
      <c r="J47" s="552">
        <v>3.5</v>
      </c>
      <c r="K47" s="551">
        <v>0</v>
      </c>
      <c r="L47" s="552">
        <f t="shared" si="1"/>
        <v>0</v>
      </c>
      <c r="M47" s="553"/>
      <c r="N47" s="43"/>
    </row>
    <row r="48" spans="3:17" x14ac:dyDescent="0.2">
      <c r="C48" s="738" t="s">
        <v>444</v>
      </c>
      <c r="D48" s="739" t="s">
        <v>226</v>
      </c>
      <c r="E48" s="740"/>
      <c r="F48" s="563" t="s">
        <v>179</v>
      </c>
      <c r="G48" s="564"/>
      <c r="H48" s="564"/>
      <c r="I48" s="565">
        <f>I49+I50+I51+I52</f>
        <v>1771.1999999999998</v>
      </c>
      <c r="J48" s="564"/>
      <c r="K48" s="564"/>
      <c r="L48" s="565" t="e">
        <f>L49+L50+L51+L52</f>
        <v>#REF!</v>
      </c>
      <c r="M48" s="553"/>
    </row>
    <row r="49" spans="3:16" x14ac:dyDescent="0.2">
      <c r="C49" s="738"/>
      <c r="D49" s="739"/>
      <c r="E49" s="740"/>
      <c r="F49" s="548" t="s">
        <v>175</v>
      </c>
      <c r="G49" s="564"/>
      <c r="H49" s="566"/>
      <c r="I49" s="565">
        <f>SUM(I8:I11,I13:I18,I21:I26,I29:I30,I33:I36,I41)</f>
        <v>148.6</v>
      </c>
      <c r="J49" s="564"/>
      <c r="K49" s="566"/>
      <c r="L49" s="565" t="e">
        <f>SUM(L8:L11,L13:L18,L21:L26,L29:L30,L33:L36,L41)</f>
        <v>#REF!</v>
      </c>
      <c r="M49" s="553" t="s">
        <v>321</v>
      </c>
    </row>
    <row r="50" spans="3:16" x14ac:dyDescent="0.2">
      <c r="C50" s="738"/>
      <c r="D50" s="739"/>
      <c r="E50" s="740"/>
      <c r="F50" s="548" t="s">
        <v>176</v>
      </c>
      <c r="G50" s="564"/>
      <c r="H50" s="566"/>
      <c r="I50" s="565">
        <f>I12+I19+I27+I31+I37+I42+I47</f>
        <v>519.70000000000005</v>
      </c>
      <c r="J50" s="564"/>
      <c r="K50" s="566"/>
      <c r="L50" s="565" t="e">
        <f>L12+L19+L27+L31+L37+L42+L47</f>
        <v>#REF!</v>
      </c>
      <c r="M50" s="553"/>
    </row>
    <row r="51" spans="3:16" x14ac:dyDescent="0.2">
      <c r="C51" s="738"/>
      <c r="D51" s="739"/>
      <c r="E51" s="740"/>
      <c r="F51" s="548" t="s">
        <v>177</v>
      </c>
      <c r="G51" s="564"/>
      <c r="H51" s="566"/>
      <c r="I51" s="565">
        <f>I20+I28+I32+I38+I39+I40+I43+I44+I45+I46</f>
        <v>1102.8999999999999</v>
      </c>
      <c r="J51" s="564"/>
      <c r="K51" s="566"/>
      <c r="L51" s="565" t="e">
        <f>L20+L28+L32+L38+L39+L40+L43+L44+L45+L46</f>
        <v>#REF!</v>
      </c>
      <c r="M51" s="553"/>
    </row>
    <row r="52" spans="3:16" x14ac:dyDescent="0.2">
      <c r="C52" s="738"/>
      <c r="D52" s="739"/>
      <c r="E52" s="740"/>
      <c r="F52" s="548" t="s">
        <v>178</v>
      </c>
      <c r="G52" s="564"/>
      <c r="H52" s="566"/>
      <c r="I52" s="565">
        <v>0</v>
      </c>
      <c r="J52" s="564"/>
      <c r="K52" s="566"/>
      <c r="L52" s="565">
        <v>0</v>
      </c>
      <c r="M52" s="553"/>
    </row>
    <row r="53" spans="3:16" x14ac:dyDescent="0.2">
      <c r="C53" s="739" t="s">
        <v>445</v>
      </c>
      <c r="D53" s="739" t="s">
        <v>446</v>
      </c>
      <c r="E53" s="739"/>
      <c r="F53" s="563" t="s">
        <v>447</v>
      </c>
      <c r="G53" s="553"/>
      <c r="H53" s="567"/>
      <c r="I53" s="568" t="e">
        <f>SUM(I54:I57)</f>
        <v>#REF!</v>
      </c>
      <c r="J53" s="553"/>
      <c r="K53" s="567"/>
      <c r="L53" s="568" t="e">
        <f>SUM(L54:L57)</f>
        <v>#REF!</v>
      </c>
      <c r="M53" s="569"/>
      <c r="N53" s="43"/>
      <c r="P53" s="43"/>
    </row>
    <row r="54" spans="3:16" s="43" customFormat="1" x14ac:dyDescent="0.2">
      <c r="C54" s="739"/>
      <c r="D54" s="739"/>
      <c r="E54" s="739"/>
      <c r="F54" s="548" t="s">
        <v>175</v>
      </c>
      <c r="G54" s="570"/>
      <c r="H54" s="571"/>
      <c r="I54" s="568" t="e">
        <f>I49+'[3]10. Р 2.1'!G44</f>
        <v>#REF!</v>
      </c>
      <c r="J54" s="570"/>
      <c r="K54" s="571"/>
      <c r="L54" s="568" t="e">
        <f>L49+'[3]10. Р 2.1'!J44</f>
        <v>#REF!</v>
      </c>
      <c r="M54" s="571"/>
      <c r="N54" s="37"/>
    </row>
    <row r="55" spans="3:16" s="43" customFormat="1" x14ac:dyDescent="0.2">
      <c r="C55" s="739"/>
      <c r="D55" s="739"/>
      <c r="E55" s="739"/>
      <c r="F55" s="548" t="s">
        <v>176</v>
      </c>
      <c r="G55" s="570"/>
      <c r="H55" s="571"/>
      <c r="I55" s="568" t="e">
        <f>I50+'[3]10. Р 2.1'!G45</f>
        <v>#REF!</v>
      </c>
      <c r="J55" s="570"/>
      <c r="K55" s="571"/>
      <c r="L55" s="568" t="e">
        <f>L50+'[3]10. Р 2.1'!J45</f>
        <v>#REF!</v>
      </c>
      <c r="M55" s="571"/>
    </row>
    <row r="56" spans="3:16" s="43" customFormat="1" x14ac:dyDescent="0.2">
      <c r="C56" s="739"/>
      <c r="D56" s="739"/>
      <c r="E56" s="739"/>
      <c r="F56" s="548" t="s">
        <v>177</v>
      </c>
      <c r="G56" s="570"/>
      <c r="H56" s="571"/>
      <c r="I56" s="568" t="e">
        <f>I51+'[3]10. Р 2.1'!G46</f>
        <v>#REF!</v>
      </c>
      <c r="J56" s="570"/>
      <c r="K56" s="571"/>
      <c r="L56" s="568" t="e">
        <f>L51+'[3]10. Р 2.1'!J46</f>
        <v>#REF!</v>
      </c>
      <c r="M56" s="571"/>
    </row>
    <row r="57" spans="3:16" s="43" customFormat="1" x14ac:dyDescent="0.2">
      <c r="C57" s="739"/>
      <c r="D57" s="739"/>
      <c r="E57" s="739"/>
      <c r="F57" s="548" t="s">
        <v>178</v>
      </c>
      <c r="G57" s="570"/>
      <c r="H57" s="571"/>
      <c r="I57" s="568" t="e">
        <f>I52+'[3]10. Р 2.1'!G47</f>
        <v>#REF!</v>
      </c>
      <c r="J57" s="570"/>
      <c r="K57" s="571"/>
      <c r="L57" s="568" t="e">
        <f>L52+'[3]10. Р 2.1'!J47</f>
        <v>#REF!</v>
      </c>
      <c r="M57" s="571"/>
    </row>
    <row r="58" spans="3:16" s="43" customFormat="1" x14ac:dyDescent="0.2">
      <c r="C58" s="741" t="s">
        <v>448</v>
      </c>
      <c r="D58" s="741"/>
      <c r="E58" s="741"/>
      <c r="F58" s="741"/>
      <c r="G58" s="741"/>
      <c r="H58" s="741"/>
      <c r="I58" s="741"/>
      <c r="J58" s="741"/>
      <c r="K58" s="741"/>
      <c r="L58" s="741"/>
      <c r="M58" s="741"/>
    </row>
    <row r="59" spans="3:16" s="43" customFormat="1" ht="33" customHeight="1" x14ac:dyDescent="0.2">
      <c r="C59" s="742" t="s">
        <v>449</v>
      </c>
      <c r="D59" s="742"/>
      <c r="E59" s="742"/>
      <c r="F59" s="742"/>
      <c r="G59" s="742"/>
      <c r="H59" s="742"/>
      <c r="I59" s="742"/>
      <c r="J59" s="742"/>
      <c r="K59" s="742"/>
      <c r="L59" s="742"/>
      <c r="M59" s="742"/>
    </row>
    <row r="60" spans="3:16" s="43" customFormat="1" ht="32.25" customHeight="1" x14ac:dyDescent="0.2">
      <c r="C60" s="742" t="s">
        <v>450</v>
      </c>
      <c r="D60" s="742"/>
      <c r="E60" s="742"/>
      <c r="F60" s="742"/>
      <c r="G60" s="742"/>
      <c r="H60" s="742"/>
      <c r="I60" s="742"/>
      <c r="J60" s="742"/>
      <c r="K60" s="742"/>
      <c r="L60" s="742"/>
      <c r="M60" s="742"/>
    </row>
    <row r="61" spans="3:16" s="43" customFormat="1" ht="48" customHeight="1" x14ac:dyDescent="0.2">
      <c r="C61" s="737" t="s">
        <v>451</v>
      </c>
      <c r="D61" s="737"/>
      <c r="E61" s="737"/>
      <c r="F61" s="737"/>
      <c r="G61" s="737"/>
      <c r="H61" s="737"/>
      <c r="I61" s="737"/>
      <c r="J61" s="737"/>
      <c r="K61" s="737"/>
      <c r="L61" s="737"/>
      <c r="M61" s="737"/>
    </row>
    <row r="62" spans="3:16" s="43" customFormat="1" ht="46.5" customHeight="1" x14ac:dyDescent="0.2">
      <c r="C62" s="737" t="s">
        <v>452</v>
      </c>
      <c r="D62" s="737"/>
      <c r="E62" s="737"/>
      <c r="F62" s="737"/>
      <c r="G62" s="737"/>
      <c r="H62" s="737"/>
      <c r="I62" s="737"/>
      <c r="J62" s="737"/>
      <c r="K62" s="737"/>
      <c r="L62" s="737"/>
      <c r="M62" s="737"/>
    </row>
    <row r="63" spans="3:16" s="43" customFormat="1" ht="48" customHeight="1" x14ac:dyDescent="0.2">
      <c r="C63" s="737" t="s">
        <v>453</v>
      </c>
      <c r="D63" s="737"/>
      <c r="E63" s="737"/>
      <c r="F63" s="737"/>
      <c r="G63" s="737"/>
      <c r="H63" s="737"/>
      <c r="I63" s="737"/>
      <c r="J63" s="737"/>
      <c r="K63" s="737"/>
      <c r="L63" s="737"/>
      <c r="M63" s="737"/>
    </row>
    <row r="64" spans="3:16" s="43" customFormat="1" x14ac:dyDescent="0.2">
      <c r="C64" s="43" t="s">
        <v>454</v>
      </c>
      <c r="D64" s="61"/>
      <c r="E64" s="61"/>
      <c r="F64" s="46"/>
      <c r="H64" s="47"/>
      <c r="I64" s="48"/>
      <c r="K64" s="47"/>
      <c r="L64" s="48"/>
    </row>
    <row r="65" spans="3:13" s="43" customFormat="1" x14ac:dyDescent="0.2">
      <c r="C65" s="43" t="s">
        <v>455</v>
      </c>
      <c r="D65" s="61"/>
      <c r="E65" s="61"/>
      <c r="F65" s="46"/>
      <c r="H65" s="47"/>
      <c r="I65" s="48"/>
      <c r="K65" s="47"/>
      <c r="L65" s="48"/>
    </row>
    <row r="66" spans="3:13" s="43" customFormat="1" ht="34.5" customHeight="1" x14ac:dyDescent="0.2">
      <c r="C66" s="737" t="s">
        <v>456</v>
      </c>
      <c r="D66" s="737"/>
      <c r="E66" s="737"/>
      <c r="F66" s="737"/>
      <c r="G66" s="737"/>
      <c r="H66" s="737"/>
      <c r="I66" s="737"/>
      <c r="J66" s="737"/>
      <c r="K66" s="737"/>
      <c r="L66" s="737"/>
      <c r="M66" s="737"/>
    </row>
    <row r="67" spans="3:13" s="43" customFormat="1" x14ac:dyDescent="0.2">
      <c r="D67" s="61"/>
      <c r="E67" s="61"/>
      <c r="F67" s="46"/>
      <c r="H67" s="47"/>
      <c r="I67" s="48"/>
      <c r="K67" s="47"/>
      <c r="L67" s="48"/>
    </row>
    <row r="68" spans="3:13" s="43" customFormat="1" x14ac:dyDescent="0.2">
      <c r="D68" s="61"/>
      <c r="E68" s="61"/>
      <c r="F68" s="46"/>
      <c r="H68" s="47"/>
      <c r="I68" s="48"/>
      <c r="K68" s="47"/>
      <c r="L68" s="48"/>
    </row>
    <row r="69" spans="3:13" s="43" customFormat="1" x14ac:dyDescent="0.2">
      <c r="D69" s="61"/>
      <c r="E69" s="61"/>
      <c r="F69" s="46"/>
      <c r="H69" s="47"/>
      <c r="I69" s="48"/>
      <c r="K69" s="47"/>
      <c r="L69" s="48"/>
    </row>
    <row r="70" spans="3:13" s="43" customFormat="1" x14ac:dyDescent="0.2">
      <c r="D70" s="61"/>
      <c r="E70" s="61"/>
      <c r="F70" s="46"/>
      <c r="H70" s="47"/>
      <c r="I70" s="48"/>
      <c r="K70" s="47"/>
      <c r="L70" s="48"/>
    </row>
    <row r="71" spans="3:13" s="43" customFormat="1" x14ac:dyDescent="0.2">
      <c r="D71" s="61"/>
      <c r="E71" s="61"/>
      <c r="F71" s="46"/>
      <c r="H71" s="47"/>
      <c r="I71" s="48"/>
      <c r="K71" s="47"/>
      <c r="L71" s="48"/>
    </row>
    <row r="72" spans="3:13" s="43" customFormat="1" x14ac:dyDescent="0.2">
      <c r="D72" s="61"/>
      <c r="E72" s="61"/>
      <c r="F72" s="46"/>
      <c r="H72" s="47"/>
      <c r="I72" s="48"/>
      <c r="K72" s="47"/>
      <c r="L72" s="48"/>
    </row>
    <row r="73" spans="3:13" s="43" customFormat="1" x14ac:dyDescent="0.2">
      <c r="D73" s="61"/>
      <c r="E73" s="61"/>
      <c r="F73" s="46"/>
      <c r="H73" s="47"/>
      <c r="I73" s="48"/>
      <c r="K73" s="47"/>
      <c r="L73" s="48"/>
    </row>
    <row r="74" spans="3:13" s="43" customFormat="1" x14ac:dyDescent="0.2">
      <c r="D74" s="61"/>
      <c r="E74" s="61"/>
      <c r="F74" s="46"/>
      <c r="H74" s="47"/>
      <c r="I74" s="48"/>
      <c r="K74" s="47"/>
      <c r="L74" s="48"/>
    </row>
    <row r="75" spans="3:13" s="43" customFormat="1" x14ac:dyDescent="0.2">
      <c r="D75" s="61"/>
      <c r="E75" s="61"/>
      <c r="F75" s="46"/>
      <c r="H75" s="47"/>
      <c r="I75" s="48"/>
      <c r="K75" s="47"/>
      <c r="L75" s="48"/>
    </row>
    <row r="76" spans="3:13" s="43" customFormat="1" x14ac:dyDescent="0.2">
      <c r="D76" s="61"/>
      <c r="E76" s="61"/>
      <c r="F76" s="46"/>
      <c r="H76" s="47"/>
      <c r="I76" s="48"/>
      <c r="K76" s="47"/>
      <c r="L76" s="48"/>
    </row>
    <row r="77" spans="3:13" s="43" customFormat="1" x14ac:dyDescent="0.2">
      <c r="D77" s="61"/>
      <c r="E77" s="61"/>
      <c r="F77" s="46"/>
      <c r="H77" s="47"/>
      <c r="I77" s="48"/>
      <c r="K77" s="47"/>
      <c r="L77" s="48"/>
    </row>
    <row r="78" spans="3:13" s="43" customFormat="1" x14ac:dyDescent="0.2">
      <c r="D78" s="61"/>
      <c r="E78" s="61"/>
      <c r="F78" s="46"/>
      <c r="H78" s="47"/>
      <c r="I78" s="48"/>
      <c r="K78" s="47"/>
      <c r="L78" s="48"/>
    </row>
    <row r="79" spans="3:13" s="43" customFormat="1" x14ac:dyDescent="0.2">
      <c r="D79" s="61"/>
      <c r="E79" s="61"/>
      <c r="F79" s="46"/>
      <c r="H79" s="47"/>
      <c r="I79" s="48"/>
      <c r="K79" s="47"/>
      <c r="L79" s="48"/>
    </row>
    <row r="80" spans="3:13" s="43" customFormat="1" x14ac:dyDescent="0.2">
      <c r="D80" s="61"/>
      <c r="E80" s="61"/>
      <c r="F80" s="46"/>
      <c r="H80" s="47"/>
      <c r="I80" s="48"/>
      <c r="K80" s="47"/>
      <c r="L80" s="48"/>
    </row>
    <row r="81" spans="4:12" s="43" customFormat="1" x14ac:dyDescent="0.2">
      <c r="D81" s="61"/>
      <c r="E81" s="61"/>
      <c r="F81" s="46"/>
      <c r="H81" s="47"/>
      <c r="I81" s="48"/>
      <c r="K81" s="47"/>
      <c r="L81" s="48"/>
    </row>
    <row r="82" spans="4:12" s="43" customFormat="1" x14ac:dyDescent="0.2">
      <c r="D82" s="61"/>
      <c r="E82" s="61"/>
      <c r="F82" s="46"/>
      <c r="H82" s="47"/>
      <c r="I82" s="48"/>
      <c r="K82" s="47"/>
      <c r="L82" s="48"/>
    </row>
    <row r="83" spans="4:12" s="43" customFormat="1" x14ac:dyDescent="0.2">
      <c r="D83" s="61"/>
      <c r="E83" s="61"/>
      <c r="F83" s="46"/>
      <c r="H83" s="47"/>
      <c r="I83" s="48"/>
      <c r="K83" s="47"/>
      <c r="L83" s="48"/>
    </row>
    <row r="84" spans="4:12" s="43" customFormat="1" x14ac:dyDescent="0.2">
      <c r="D84" s="61"/>
      <c r="E84" s="61"/>
      <c r="F84" s="46"/>
      <c r="H84" s="47"/>
      <c r="I84" s="48"/>
      <c r="K84" s="47"/>
      <c r="L84" s="48"/>
    </row>
    <row r="85" spans="4:12" s="43" customFormat="1" x14ac:dyDescent="0.2">
      <c r="D85" s="61"/>
      <c r="E85" s="61"/>
      <c r="F85" s="46"/>
      <c r="H85" s="47"/>
      <c r="I85" s="48"/>
      <c r="K85" s="47"/>
      <c r="L85" s="48"/>
    </row>
    <row r="86" spans="4:12" s="43" customFormat="1" x14ac:dyDescent="0.2">
      <c r="D86" s="61"/>
      <c r="E86" s="61"/>
      <c r="F86" s="46"/>
      <c r="H86" s="47"/>
      <c r="I86" s="48"/>
      <c r="K86" s="47"/>
      <c r="L86" s="48"/>
    </row>
    <row r="87" spans="4:12" s="43" customFormat="1" x14ac:dyDescent="0.2">
      <c r="D87" s="61"/>
      <c r="E87" s="61"/>
      <c r="F87" s="46"/>
      <c r="H87" s="47"/>
      <c r="I87" s="48"/>
      <c r="K87" s="47"/>
      <c r="L87" s="48"/>
    </row>
    <row r="88" spans="4:12" s="43" customFormat="1" x14ac:dyDescent="0.2">
      <c r="D88" s="61"/>
      <c r="E88" s="61"/>
      <c r="F88" s="46"/>
      <c r="H88" s="47"/>
      <c r="I88" s="48"/>
      <c r="K88" s="47"/>
      <c r="L88" s="48"/>
    </row>
    <row r="89" spans="4:12" s="43" customFormat="1" x14ac:dyDescent="0.2">
      <c r="D89" s="61"/>
      <c r="E89" s="61"/>
      <c r="F89" s="46"/>
      <c r="H89" s="47"/>
      <c r="I89" s="48"/>
      <c r="K89" s="47"/>
      <c r="L89" s="48"/>
    </row>
    <row r="90" spans="4:12" s="43" customFormat="1" x14ac:dyDescent="0.2">
      <c r="D90" s="61"/>
      <c r="E90" s="61"/>
      <c r="F90" s="46"/>
      <c r="H90" s="47"/>
      <c r="I90" s="48"/>
      <c r="K90" s="47"/>
      <c r="L90" s="48"/>
    </row>
    <row r="91" spans="4:12" s="43" customFormat="1" x14ac:dyDescent="0.2">
      <c r="D91" s="61"/>
      <c r="E91" s="61"/>
      <c r="F91" s="46"/>
      <c r="H91" s="47"/>
      <c r="I91" s="48"/>
      <c r="K91" s="47"/>
      <c r="L91" s="48"/>
    </row>
    <row r="92" spans="4:12" s="43" customFormat="1" x14ac:dyDescent="0.2">
      <c r="D92" s="61"/>
      <c r="E92" s="61"/>
      <c r="F92" s="46"/>
      <c r="H92" s="47"/>
      <c r="I92" s="48"/>
      <c r="K92" s="47"/>
      <c r="L92" s="48"/>
    </row>
    <row r="93" spans="4:12" s="43" customFormat="1" x14ac:dyDescent="0.2">
      <c r="D93" s="61"/>
      <c r="E93" s="61"/>
      <c r="F93" s="46"/>
      <c r="H93" s="47"/>
      <c r="I93" s="48"/>
      <c r="K93" s="47"/>
      <c r="L93" s="48"/>
    </row>
    <row r="94" spans="4:12" s="43" customFormat="1" x14ac:dyDescent="0.2">
      <c r="D94" s="61"/>
      <c r="E94" s="61"/>
      <c r="F94" s="46"/>
      <c r="H94" s="47"/>
      <c r="I94" s="48"/>
      <c r="K94" s="47"/>
      <c r="L94" s="48"/>
    </row>
    <row r="95" spans="4:12" s="43" customFormat="1" x14ac:dyDescent="0.2">
      <c r="D95" s="61"/>
      <c r="E95" s="61"/>
      <c r="F95" s="46"/>
      <c r="H95" s="47"/>
      <c r="I95" s="48"/>
      <c r="K95" s="47"/>
      <c r="L95" s="48"/>
    </row>
    <row r="96" spans="4:12" s="43" customFormat="1" x14ac:dyDescent="0.2">
      <c r="D96" s="61"/>
      <c r="E96" s="61"/>
      <c r="F96" s="46"/>
      <c r="H96" s="47"/>
      <c r="I96" s="48"/>
      <c r="K96" s="47"/>
      <c r="L96" s="48"/>
    </row>
    <row r="97" spans="4:12" s="43" customFormat="1" x14ac:dyDescent="0.2">
      <c r="D97" s="61"/>
      <c r="E97" s="61"/>
      <c r="F97" s="46"/>
      <c r="H97" s="47"/>
      <c r="I97" s="48"/>
      <c r="K97" s="47"/>
      <c r="L97" s="48"/>
    </row>
    <row r="98" spans="4:12" s="43" customFormat="1" x14ac:dyDescent="0.2">
      <c r="D98" s="61"/>
      <c r="E98" s="61"/>
      <c r="F98" s="46"/>
      <c r="H98" s="47"/>
      <c r="I98" s="48"/>
      <c r="K98" s="47"/>
      <c r="L98" s="48"/>
    </row>
    <row r="99" spans="4:12" s="43" customFormat="1" x14ac:dyDescent="0.2">
      <c r="D99" s="61"/>
      <c r="E99" s="61"/>
      <c r="F99" s="46"/>
      <c r="H99" s="47"/>
      <c r="I99" s="48"/>
      <c r="K99" s="47"/>
      <c r="L99" s="48"/>
    </row>
    <row r="100" spans="4:12" s="43" customFormat="1" x14ac:dyDescent="0.2">
      <c r="D100" s="61"/>
      <c r="E100" s="61"/>
      <c r="F100" s="46"/>
      <c r="H100" s="47"/>
      <c r="I100" s="48"/>
      <c r="K100" s="47"/>
      <c r="L100" s="48"/>
    </row>
    <row r="101" spans="4:12" s="43" customFormat="1" x14ac:dyDescent="0.2">
      <c r="D101" s="61"/>
      <c r="E101" s="61"/>
      <c r="F101" s="46"/>
      <c r="H101" s="47"/>
      <c r="I101" s="48"/>
      <c r="K101" s="47"/>
      <c r="L101" s="48"/>
    </row>
    <row r="102" spans="4:12" s="43" customFormat="1" x14ac:dyDescent="0.2">
      <c r="D102" s="61"/>
      <c r="E102" s="61"/>
      <c r="F102" s="46"/>
      <c r="H102" s="47"/>
      <c r="I102" s="48"/>
      <c r="K102" s="47"/>
      <c r="L102" s="48"/>
    </row>
    <row r="103" spans="4:12" s="43" customFormat="1" x14ac:dyDescent="0.2">
      <c r="D103" s="61"/>
      <c r="E103" s="61"/>
      <c r="F103" s="46"/>
      <c r="H103" s="47"/>
      <c r="I103" s="48"/>
      <c r="K103" s="47"/>
      <c r="L103" s="48"/>
    </row>
    <row r="104" spans="4:12" s="43" customFormat="1" x14ac:dyDescent="0.2">
      <c r="D104" s="61"/>
      <c r="E104" s="61"/>
      <c r="F104" s="46"/>
      <c r="H104" s="47"/>
      <c r="I104" s="48"/>
      <c r="K104" s="47"/>
      <c r="L104" s="48"/>
    </row>
    <row r="105" spans="4:12" s="43" customFormat="1" x14ac:dyDescent="0.2">
      <c r="D105" s="61"/>
      <c r="E105" s="61"/>
      <c r="F105" s="46"/>
      <c r="H105" s="47"/>
      <c r="I105" s="48"/>
      <c r="K105" s="47"/>
      <c r="L105" s="48"/>
    </row>
    <row r="106" spans="4:12" s="43" customFormat="1" x14ac:dyDescent="0.2">
      <c r="D106" s="61"/>
      <c r="E106" s="61"/>
      <c r="F106" s="46"/>
      <c r="H106" s="47"/>
      <c r="I106" s="48"/>
      <c r="K106" s="47"/>
      <c r="L106" s="48"/>
    </row>
    <row r="107" spans="4:12" s="43" customFormat="1" x14ac:dyDescent="0.2">
      <c r="D107" s="61"/>
      <c r="E107" s="61"/>
      <c r="F107" s="46"/>
      <c r="H107" s="47"/>
      <c r="I107" s="48"/>
      <c r="K107" s="47"/>
      <c r="L107" s="48"/>
    </row>
    <row r="108" spans="4:12" s="43" customFormat="1" x14ac:dyDescent="0.2">
      <c r="D108" s="61"/>
      <c r="E108" s="61"/>
      <c r="F108" s="46"/>
      <c r="H108" s="47"/>
      <c r="I108" s="48"/>
      <c r="K108" s="47"/>
      <c r="L108" s="48"/>
    </row>
    <row r="109" spans="4:12" s="43" customFormat="1" x14ac:dyDescent="0.2">
      <c r="D109" s="61"/>
      <c r="E109" s="61"/>
      <c r="F109" s="46"/>
      <c r="H109" s="47"/>
      <c r="I109" s="48"/>
      <c r="K109" s="47"/>
      <c r="L109" s="48"/>
    </row>
    <row r="110" spans="4:12" s="43" customFormat="1" x14ac:dyDescent="0.2">
      <c r="D110" s="61"/>
      <c r="E110" s="61"/>
      <c r="F110" s="46"/>
      <c r="H110" s="47"/>
      <c r="I110" s="48"/>
      <c r="K110" s="47"/>
      <c r="L110" s="48"/>
    </row>
    <row r="111" spans="4:12" s="43" customFormat="1" x14ac:dyDescent="0.2">
      <c r="D111" s="61"/>
      <c r="E111" s="61"/>
      <c r="F111" s="46"/>
      <c r="H111" s="47"/>
      <c r="I111" s="48"/>
      <c r="K111" s="47"/>
      <c r="L111" s="48"/>
    </row>
    <row r="112" spans="4:12" s="43" customFormat="1" x14ac:dyDescent="0.2">
      <c r="D112" s="61"/>
      <c r="E112" s="61"/>
      <c r="F112" s="46"/>
      <c r="H112" s="47"/>
      <c r="I112" s="48"/>
      <c r="K112" s="47"/>
      <c r="L112" s="48"/>
    </row>
    <row r="113" spans="4:12" s="43" customFormat="1" x14ac:dyDescent="0.2">
      <c r="D113" s="61"/>
      <c r="E113" s="61"/>
      <c r="F113" s="46"/>
      <c r="H113" s="47"/>
      <c r="I113" s="48"/>
      <c r="K113" s="47"/>
      <c r="L113" s="48"/>
    </row>
    <row r="114" spans="4:12" s="43" customFormat="1" x14ac:dyDescent="0.2">
      <c r="D114" s="61"/>
      <c r="E114" s="61"/>
      <c r="F114" s="46"/>
      <c r="H114" s="47"/>
      <c r="I114" s="48"/>
      <c r="K114" s="47"/>
      <c r="L114" s="48"/>
    </row>
    <row r="115" spans="4:12" s="43" customFormat="1" x14ac:dyDescent="0.2">
      <c r="D115" s="61"/>
      <c r="E115" s="61"/>
      <c r="F115" s="46"/>
      <c r="H115" s="47"/>
      <c r="I115" s="48"/>
      <c r="K115" s="47"/>
      <c r="L115" s="48"/>
    </row>
    <row r="116" spans="4:12" s="43" customFormat="1" x14ac:dyDescent="0.2">
      <c r="D116" s="61"/>
      <c r="E116" s="61"/>
      <c r="F116" s="46"/>
      <c r="H116" s="47"/>
      <c r="I116" s="48"/>
      <c r="K116" s="47"/>
      <c r="L116" s="48"/>
    </row>
    <row r="117" spans="4:12" s="43" customFormat="1" x14ac:dyDescent="0.2">
      <c r="D117" s="61"/>
      <c r="E117" s="61"/>
      <c r="F117" s="46"/>
      <c r="H117" s="47"/>
      <c r="I117" s="48"/>
      <c r="K117" s="47"/>
      <c r="L117" s="48"/>
    </row>
    <row r="118" spans="4:12" s="43" customFormat="1" x14ac:dyDescent="0.2">
      <c r="D118" s="61"/>
      <c r="E118" s="61"/>
      <c r="F118" s="46"/>
      <c r="H118" s="47"/>
      <c r="I118" s="48"/>
      <c r="K118" s="47"/>
      <c r="L118" s="48"/>
    </row>
    <row r="119" spans="4:12" s="43" customFormat="1" x14ac:dyDescent="0.2">
      <c r="D119" s="61"/>
      <c r="E119" s="61"/>
      <c r="F119" s="46"/>
      <c r="H119" s="47"/>
      <c r="I119" s="48"/>
      <c r="K119" s="47"/>
      <c r="L119" s="48"/>
    </row>
    <row r="120" spans="4:12" s="43" customFormat="1" x14ac:dyDescent="0.2">
      <c r="D120" s="61"/>
      <c r="E120" s="61"/>
      <c r="F120" s="46"/>
      <c r="H120" s="47"/>
      <c r="I120" s="48"/>
      <c r="K120" s="47"/>
      <c r="L120" s="48"/>
    </row>
    <row r="121" spans="4:12" s="43" customFormat="1" x14ac:dyDescent="0.2">
      <c r="D121" s="61"/>
      <c r="E121" s="61"/>
      <c r="F121" s="46"/>
      <c r="H121" s="47"/>
      <c r="I121" s="48"/>
      <c r="K121" s="47"/>
      <c r="L121" s="48"/>
    </row>
    <row r="122" spans="4:12" s="43" customFormat="1" x14ac:dyDescent="0.2">
      <c r="D122" s="61"/>
      <c r="E122" s="61"/>
      <c r="F122" s="46"/>
      <c r="H122" s="47"/>
      <c r="I122" s="48"/>
      <c r="K122" s="47"/>
      <c r="L122" s="48"/>
    </row>
    <row r="123" spans="4:12" s="43" customFormat="1" x14ac:dyDescent="0.2">
      <c r="D123" s="61"/>
      <c r="E123" s="61"/>
      <c r="F123" s="46"/>
      <c r="H123" s="47"/>
      <c r="I123" s="48"/>
      <c r="K123" s="47"/>
      <c r="L123" s="48"/>
    </row>
    <row r="124" spans="4:12" s="43" customFormat="1" x14ac:dyDescent="0.2">
      <c r="D124" s="61"/>
      <c r="E124" s="61"/>
      <c r="F124" s="46"/>
      <c r="H124" s="47"/>
      <c r="I124" s="48"/>
      <c r="K124" s="47"/>
      <c r="L124" s="48"/>
    </row>
    <row r="125" spans="4:12" s="43" customFormat="1" x14ac:dyDescent="0.2">
      <c r="D125" s="61"/>
      <c r="E125" s="61"/>
      <c r="F125" s="46"/>
      <c r="H125" s="47"/>
      <c r="I125" s="48"/>
      <c r="K125" s="47"/>
      <c r="L125" s="48"/>
    </row>
    <row r="126" spans="4:12" s="43" customFormat="1" x14ac:dyDescent="0.2">
      <c r="D126" s="61"/>
      <c r="E126" s="61"/>
      <c r="F126" s="46"/>
      <c r="H126" s="47"/>
      <c r="I126" s="48"/>
      <c r="K126" s="47"/>
      <c r="L126" s="48"/>
    </row>
    <row r="127" spans="4:12" s="43" customFormat="1" x14ac:dyDescent="0.2">
      <c r="D127" s="61"/>
      <c r="E127" s="61"/>
      <c r="F127" s="46"/>
      <c r="H127" s="47"/>
      <c r="I127" s="48"/>
      <c r="K127" s="47"/>
      <c r="L127" s="48"/>
    </row>
    <row r="128" spans="4:12" s="43" customFormat="1" x14ac:dyDescent="0.2">
      <c r="D128" s="61"/>
      <c r="E128" s="61"/>
      <c r="F128" s="46"/>
      <c r="H128" s="47"/>
      <c r="I128" s="48"/>
      <c r="K128" s="47"/>
      <c r="L128" s="48"/>
    </row>
    <row r="129" spans="4:12" s="43" customFormat="1" x14ac:dyDescent="0.2">
      <c r="D129" s="61"/>
      <c r="E129" s="61"/>
      <c r="F129" s="46"/>
      <c r="H129" s="47"/>
      <c r="I129" s="48"/>
      <c r="K129" s="47"/>
      <c r="L129" s="48"/>
    </row>
    <row r="130" spans="4:12" s="43" customFormat="1" x14ac:dyDescent="0.2">
      <c r="D130" s="61"/>
      <c r="E130" s="61"/>
      <c r="F130" s="46"/>
      <c r="H130" s="47"/>
      <c r="I130" s="48"/>
      <c r="K130" s="47"/>
      <c r="L130" s="48"/>
    </row>
    <row r="131" spans="4:12" s="43" customFormat="1" x14ac:dyDescent="0.2">
      <c r="D131" s="61"/>
      <c r="E131" s="61"/>
      <c r="F131" s="46"/>
      <c r="H131" s="47"/>
      <c r="I131" s="48"/>
      <c r="K131" s="47"/>
      <c r="L131" s="48"/>
    </row>
    <row r="132" spans="4:12" s="43" customFormat="1" x14ac:dyDescent="0.2">
      <c r="D132" s="61"/>
      <c r="E132" s="61"/>
      <c r="F132" s="46"/>
      <c r="H132" s="47"/>
      <c r="I132" s="48"/>
      <c r="K132" s="47"/>
      <c r="L132" s="48"/>
    </row>
    <row r="133" spans="4:12" s="43" customFormat="1" x14ac:dyDescent="0.2">
      <c r="D133" s="61"/>
      <c r="E133" s="61"/>
      <c r="F133" s="46"/>
      <c r="H133" s="47"/>
      <c r="I133" s="48"/>
      <c r="K133" s="47"/>
      <c r="L133" s="48"/>
    </row>
    <row r="134" spans="4:12" s="43" customFormat="1" x14ac:dyDescent="0.2">
      <c r="D134" s="61"/>
      <c r="E134" s="61"/>
      <c r="F134" s="46"/>
      <c r="H134" s="47"/>
      <c r="I134" s="48"/>
      <c r="K134" s="47"/>
      <c r="L134" s="48"/>
    </row>
    <row r="135" spans="4:12" s="43" customFormat="1" x14ac:dyDescent="0.2">
      <c r="D135" s="61"/>
      <c r="E135" s="61"/>
      <c r="F135" s="46"/>
      <c r="H135" s="47"/>
      <c r="I135" s="48"/>
      <c r="K135" s="47"/>
      <c r="L135" s="48"/>
    </row>
    <row r="136" spans="4:12" s="43" customFormat="1" x14ac:dyDescent="0.2">
      <c r="D136" s="61"/>
      <c r="E136" s="61"/>
      <c r="F136" s="46"/>
      <c r="H136" s="47"/>
      <c r="I136" s="48"/>
      <c r="K136" s="47"/>
      <c r="L136" s="48"/>
    </row>
    <row r="137" spans="4:12" s="43" customFormat="1" x14ac:dyDescent="0.2">
      <c r="D137" s="61"/>
      <c r="E137" s="61"/>
      <c r="F137" s="46"/>
      <c r="H137" s="47"/>
      <c r="I137" s="48"/>
      <c r="K137" s="47"/>
      <c r="L137" s="48"/>
    </row>
    <row r="138" spans="4:12" s="43" customFormat="1" x14ac:dyDescent="0.2">
      <c r="D138" s="61"/>
      <c r="E138" s="61"/>
      <c r="F138" s="46"/>
      <c r="H138" s="47"/>
      <c r="I138" s="48"/>
      <c r="K138" s="47"/>
      <c r="L138" s="48"/>
    </row>
    <row r="139" spans="4:12" s="43" customFormat="1" x14ac:dyDescent="0.2">
      <c r="D139" s="61"/>
      <c r="E139" s="61"/>
      <c r="F139" s="46"/>
      <c r="H139" s="47"/>
      <c r="I139" s="48"/>
      <c r="K139" s="47"/>
      <c r="L139" s="48"/>
    </row>
    <row r="140" spans="4:12" s="43" customFormat="1" x14ac:dyDescent="0.2">
      <c r="D140" s="61"/>
      <c r="E140" s="61"/>
      <c r="F140" s="46"/>
      <c r="H140" s="47"/>
      <c r="I140" s="48"/>
      <c r="K140" s="47"/>
      <c r="L140" s="48"/>
    </row>
    <row r="141" spans="4:12" s="43" customFormat="1" x14ac:dyDescent="0.2">
      <c r="D141" s="61"/>
      <c r="E141" s="61"/>
      <c r="F141" s="46"/>
      <c r="H141" s="47"/>
      <c r="I141" s="48"/>
      <c r="K141" s="47"/>
      <c r="L141" s="48"/>
    </row>
    <row r="142" spans="4:12" s="43" customFormat="1" x14ac:dyDescent="0.2">
      <c r="D142" s="61"/>
      <c r="E142" s="61"/>
      <c r="F142" s="46"/>
      <c r="H142" s="47"/>
      <c r="I142" s="48"/>
      <c r="K142" s="47"/>
      <c r="L142" s="48"/>
    </row>
    <row r="143" spans="4:12" s="43" customFormat="1" x14ac:dyDescent="0.2">
      <c r="D143" s="61"/>
      <c r="E143" s="61"/>
      <c r="F143" s="46"/>
      <c r="H143" s="47"/>
      <c r="I143" s="48"/>
      <c r="K143" s="47"/>
      <c r="L143" s="48"/>
    </row>
    <row r="144" spans="4:12" s="43" customFormat="1" x14ac:dyDescent="0.2">
      <c r="D144" s="61"/>
      <c r="E144" s="61"/>
      <c r="F144" s="46"/>
      <c r="H144" s="47"/>
      <c r="I144" s="48"/>
      <c r="K144" s="47"/>
      <c r="L144" s="48"/>
    </row>
    <row r="145" spans="4:12" s="43" customFormat="1" x14ac:dyDescent="0.2">
      <c r="D145" s="61"/>
      <c r="E145" s="61"/>
      <c r="F145" s="46"/>
      <c r="H145" s="47"/>
      <c r="I145" s="48"/>
      <c r="K145" s="47"/>
      <c r="L145" s="48"/>
    </row>
    <row r="146" spans="4:12" s="43" customFormat="1" x14ac:dyDescent="0.2">
      <c r="D146" s="61"/>
      <c r="E146" s="61"/>
      <c r="F146" s="46"/>
      <c r="H146" s="47"/>
      <c r="I146" s="48"/>
      <c r="K146" s="47"/>
      <c r="L146" s="48"/>
    </row>
    <row r="147" spans="4:12" s="43" customFormat="1" x14ac:dyDescent="0.2">
      <c r="D147" s="61"/>
      <c r="E147" s="61"/>
      <c r="F147" s="46"/>
      <c r="H147" s="47"/>
      <c r="I147" s="48"/>
      <c r="K147" s="47"/>
      <c r="L147" s="48"/>
    </row>
    <row r="148" spans="4:12" s="43" customFormat="1" x14ac:dyDescent="0.2">
      <c r="D148" s="61"/>
      <c r="E148" s="61"/>
      <c r="F148" s="46"/>
      <c r="H148" s="47"/>
      <c r="I148" s="48"/>
      <c r="K148" s="47"/>
      <c r="L148" s="48"/>
    </row>
    <row r="149" spans="4:12" s="43" customFormat="1" x14ac:dyDescent="0.2">
      <c r="D149" s="61"/>
      <c r="E149" s="61"/>
      <c r="F149" s="46"/>
      <c r="H149" s="47"/>
      <c r="I149" s="48"/>
      <c r="K149" s="47"/>
      <c r="L149" s="48"/>
    </row>
    <row r="150" spans="4:12" s="43" customFormat="1" x14ac:dyDescent="0.2">
      <c r="D150" s="61"/>
      <c r="E150" s="61"/>
      <c r="F150" s="46"/>
      <c r="H150" s="47"/>
      <c r="I150" s="48"/>
      <c r="K150" s="47"/>
      <c r="L150" s="48"/>
    </row>
    <row r="151" spans="4:12" s="43" customFormat="1" x14ac:dyDescent="0.2">
      <c r="D151" s="61"/>
      <c r="E151" s="61"/>
      <c r="F151" s="46"/>
      <c r="H151" s="47"/>
      <c r="I151" s="48"/>
      <c r="K151" s="47"/>
      <c r="L151" s="48"/>
    </row>
    <row r="152" spans="4:12" s="43" customFormat="1" x14ac:dyDescent="0.2">
      <c r="D152" s="61"/>
      <c r="E152" s="61"/>
      <c r="F152" s="46"/>
      <c r="H152" s="47"/>
      <c r="I152" s="48"/>
      <c r="K152" s="47"/>
      <c r="L152" s="48"/>
    </row>
    <row r="153" spans="4:12" s="43" customFormat="1" x14ac:dyDescent="0.2">
      <c r="D153" s="61"/>
      <c r="E153" s="61"/>
      <c r="F153" s="46"/>
      <c r="H153" s="47"/>
      <c r="I153" s="48"/>
      <c r="K153" s="47"/>
      <c r="L153" s="48"/>
    </row>
    <row r="154" spans="4:12" s="43" customFormat="1" x14ac:dyDescent="0.2">
      <c r="D154" s="61"/>
      <c r="E154" s="61"/>
      <c r="F154" s="46"/>
      <c r="H154" s="47"/>
      <c r="I154" s="48"/>
      <c r="K154" s="47"/>
      <c r="L154" s="48"/>
    </row>
    <row r="155" spans="4:12" s="43" customFormat="1" x14ac:dyDescent="0.2">
      <c r="D155" s="61"/>
      <c r="E155" s="61"/>
      <c r="F155" s="46"/>
      <c r="H155" s="47"/>
      <c r="I155" s="48"/>
      <c r="K155" s="47"/>
      <c r="L155" s="48"/>
    </row>
    <row r="156" spans="4:12" s="43" customFormat="1" x14ac:dyDescent="0.2">
      <c r="D156" s="61"/>
      <c r="E156" s="61"/>
      <c r="F156" s="46"/>
      <c r="H156" s="47"/>
      <c r="I156" s="48"/>
      <c r="K156" s="47"/>
      <c r="L156" s="48"/>
    </row>
    <row r="157" spans="4:12" s="43" customFormat="1" x14ac:dyDescent="0.2">
      <c r="D157" s="61"/>
      <c r="E157" s="61"/>
      <c r="F157" s="46"/>
      <c r="H157" s="47"/>
      <c r="I157" s="48"/>
      <c r="K157" s="47"/>
      <c r="L157" s="48"/>
    </row>
    <row r="158" spans="4:12" s="43" customFormat="1" x14ac:dyDescent="0.2">
      <c r="D158" s="61"/>
      <c r="E158" s="61"/>
      <c r="F158" s="46"/>
      <c r="H158" s="47"/>
      <c r="I158" s="48"/>
      <c r="K158" s="47"/>
      <c r="L158" s="48"/>
    </row>
    <row r="159" spans="4:12" s="43" customFormat="1" x14ac:dyDescent="0.2">
      <c r="D159" s="61"/>
      <c r="E159" s="61"/>
      <c r="F159" s="46"/>
      <c r="H159" s="47"/>
      <c r="I159" s="48"/>
      <c r="K159" s="47"/>
      <c r="L159" s="48"/>
    </row>
    <row r="160" spans="4:12" s="43" customFormat="1" x14ac:dyDescent="0.2">
      <c r="D160" s="61"/>
      <c r="E160" s="61"/>
      <c r="F160" s="46"/>
      <c r="H160" s="47"/>
      <c r="I160" s="48"/>
      <c r="K160" s="47"/>
      <c r="L160" s="48"/>
    </row>
    <row r="161" spans="4:12" s="43" customFormat="1" x14ac:dyDescent="0.2">
      <c r="D161" s="61"/>
      <c r="E161" s="61"/>
      <c r="F161" s="46"/>
      <c r="H161" s="47"/>
      <c r="I161" s="48"/>
      <c r="K161" s="47"/>
      <c r="L161" s="48"/>
    </row>
    <row r="162" spans="4:12" s="43" customFormat="1" x14ac:dyDescent="0.2">
      <c r="D162" s="61"/>
      <c r="E162" s="61"/>
      <c r="F162" s="46"/>
      <c r="H162" s="47"/>
      <c r="I162" s="48"/>
      <c r="K162" s="47"/>
      <c r="L162" s="48"/>
    </row>
    <row r="163" spans="4:12" s="43" customFormat="1" x14ac:dyDescent="0.2">
      <c r="D163" s="61"/>
      <c r="E163" s="61"/>
      <c r="F163" s="46"/>
      <c r="H163" s="47"/>
      <c r="I163" s="48"/>
      <c r="K163" s="47"/>
      <c r="L163" s="48"/>
    </row>
    <row r="164" spans="4:12" s="43" customFormat="1" x14ac:dyDescent="0.2">
      <c r="D164" s="61"/>
      <c r="E164" s="61"/>
      <c r="F164" s="46"/>
      <c r="H164" s="47"/>
      <c r="I164" s="48"/>
      <c r="K164" s="47"/>
      <c r="L164" s="48"/>
    </row>
    <row r="165" spans="4:12" s="43" customFormat="1" x14ac:dyDescent="0.2">
      <c r="D165" s="61"/>
      <c r="E165" s="61"/>
      <c r="F165" s="46"/>
      <c r="H165" s="47"/>
      <c r="I165" s="48"/>
      <c r="K165" s="47"/>
      <c r="L165" s="48"/>
    </row>
    <row r="166" spans="4:12" s="43" customFormat="1" x14ac:dyDescent="0.2">
      <c r="D166" s="61"/>
      <c r="E166" s="61"/>
      <c r="F166" s="46"/>
      <c r="H166" s="47"/>
      <c r="I166" s="48"/>
      <c r="K166" s="47"/>
      <c r="L166" s="48"/>
    </row>
    <row r="167" spans="4:12" s="43" customFormat="1" x14ac:dyDescent="0.2">
      <c r="D167" s="61"/>
      <c r="E167" s="61"/>
      <c r="F167" s="46"/>
      <c r="H167" s="47"/>
      <c r="I167" s="48"/>
      <c r="K167" s="47"/>
      <c r="L167" s="48"/>
    </row>
    <row r="168" spans="4:12" s="43" customFormat="1" x14ac:dyDescent="0.2">
      <c r="D168" s="61"/>
      <c r="E168" s="61"/>
      <c r="F168" s="46"/>
      <c r="H168" s="47"/>
      <c r="I168" s="48"/>
      <c r="K168" s="47"/>
      <c r="L168" s="48"/>
    </row>
    <row r="169" spans="4:12" s="43" customFormat="1" x14ac:dyDescent="0.2">
      <c r="D169" s="61"/>
      <c r="E169" s="61"/>
      <c r="F169" s="46"/>
      <c r="H169" s="47"/>
      <c r="I169" s="48"/>
      <c r="K169" s="47"/>
      <c r="L169" s="48"/>
    </row>
    <row r="170" spans="4:12" s="43" customFormat="1" x14ac:dyDescent="0.2">
      <c r="D170" s="61"/>
      <c r="E170" s="61"/>
      <c r="F170" s="46"/>
      <c r="H170" s="47"/>
      <c r="I170" s="48"/>
      <c r="K170" s="47"/>
      <c r="L170" s="48"/>
    </row>
    <row r="171" spans="4:12" s="43" customFormat="1" x14ac:dyDescent="0.2">
      <c r="D171" s="61"/>
      <c r="E171" s="61"/>
      <c r="F171" s="46"/>
      <c r="H171" s="47"/>
      <c r="I171" s="48"/>
      <c r="K171" s="47"/>
      <c r="L171" s="48"/>
    </row>
    <row r="172" spans="4:12" s="43" customFormat="1" x14ac:dyDescent="0.2">
      <c r="D172" s="61"/>
      <c r="E172" s="61"/>
      <c r="F172" s="46"/>
      <c r="H172" s="47"/>
      <c r="I172" s="48"/>
      <c r="K172" s="47"/>
      <c r="L172" s="48"/>
    </row>
    <row r="173" spans="4:12" s="43" customFormat="1" x14ac:dyDescent="0.2">
      <c r="D173" s="61"/>
      <c r="E173" s="61"/>
      <c r="F173" s="46"/>
      <c r="H173" s="47"/>
      <c r="I173" s="48"/>
      <c r="K173" s="47"/>
      <c r="L173" s="48"/>
    </row>
    <row r="174" spans="4:12" s="43" customFormat="1" x14ac:dyDescent="0.2">
      <c r="D174" s="61"/>
      <c r="E174" s="61"/>
      <c r="F174" s="46"/>
      <c r="H174" s="47"/>
      <c r="I174" s="48"/>
      <c r="K174" s="47"/>
      <c r="L174" s="48"/>
    </row>
    <row r="175" spans="4:12" s="43" customFormat="1" x14ac:dyDescent="0.2">
      <c r="D175" s="61"/>
      <c r="E175" s="61"/>
      <c r="F175" s="46"/>
      <c r="H175" s="47"/>
      <c r="I175" s="48"/>
      <c r="K175" s="47"/>
      <c r="L175" s="48"/>
    </row>
    <row r="176" spans="4:12" s="43" customFormat="1" x14ac:dyDescent="0.2">
      <c r="D176" s="61"/>
      <c r="E176" s="61"/>
      <c r="F176" s="46"/>
      <c r="H176" s="47"/>
      <c r="I176" s="48"/>
      <c r="K176" s="47"/>
      <c r="L176" s="48"/>
    </row>
    <row r="177" spans="4:12" s="43" customFormat="1" x14ac:dyDescent="0.2">
      <c r="D177" s="61"/>
      <c r="E177" s="61"/>
      <c r="F177" s="46"/>
      <c r="H177" s="47"/>
      <c r="I177" s="48"/>
      <c r="K177" s="47"/>
      <c r="L177" s="48"/>
    </row>
    <row r="178" spans="4:12" s="43" customFormat="1" x14ac:dyDescent="0.2">
      <c r="D178" s="61"/>
      <c r="E178" s="61"/>
      <c r="F178" s="46"/>
      <c r="H178" s="47"/>
      <c r="I178" s="48"/>
      <c r="K178" s="47"/>
      <c r="L178" s="48"/>
    </row>
    <row r="179" spans="4:12" s="43" customFormat="1" x14ac:dyDescent="0.2">
      <c r="D179" s="61"/>
      <c r="E179" s="61"/>
      <c r="F179" s="46"/>
      <c r="H179" s="47"/>
      <c r="I179" s="48"/>
      <c r="K179" s="47"/>
      <c r="L179" s="48"/>
    </row>
    <row r="180" spans="4:12" s="43" customFormat="1" x14ac:dyDescent="0.2">
      <c r="D180" s="61"/>
      <c r="E180" s="61"/>
      <c r="F180" s="46"/>
      <c r="H180" s="47"/>
      <c r="I180" s="48"/>
      <c r="K180" s="47"/>
      <c r="L180" s="48"/>
    </row>
    <row r="181" spans="4:12" s="43" customFormat="1" x14ac:dyDescent="0.2">
      <c r="D181" s="61"/>
      <c r="E181" s="61"/>
      <c r="F181" s="46"/>
      <c r="H181" s="47"/>
      <c r="I181" s="48"/>
      <c r="K181" s="47"/>
      <c r="L181" s="48"/>
    </row>
    <row r="182" spans="4:12" s="43" customFormat="1" x14ac:dyDescent="0.2">
      <c r="D182" s="61"/>
      <c r="E182" s="61"/>
      <c r="F182" s="46"/>
      <c r="H182" s="47"/>
      <c r="I182" s="48"/>
      <c r="K182" s="47"/>
      <c r="L182" s="48"/>
    </row>
    <row r="183" spans="4:12" s="43" customFormat="1" x14ac:dyDescent="0.2">
      <c r="D183" s="61"/>
      <c r="E183" s="61"/>
      <c r="F183" s="46"/>
      <c r="H183" s="47"/>
      <c r="I183" s="48"/>
      <c r="K183" s="47"/>
      <c r="L183" s="48"/>
    </row>
    <row r="184" spans="4:12" s="43" customFormat="1" x14ac:dyDescent="0.2">
      <c r="D184" s="61"/>
      <c r="E184" s="61"/>
      <c r="F184" s="46"/>
      <c r="H184" s="47"/>
      <c r="I184" s="48"/>
      <c r="K184" s="47"/>
      <c r="L184" s="48"/>
    </row>
    <row r="185" spans="4:12" s="43" customFormat="1" x14ac:dyDescent="0.2">
      <c r="D185" s="61"/>
      <c r="E185" s="61"/>
      <c r="F185" s="46"/>
      <c r="H185" s="47"/>
      <c r="I185" s="48"/>
      <c r="K185" s="47"/>
      <c r="L185" s="48"/>
    </row>
    <row r="186" spans="4:12" s="43" customFormat="1" x14ac:dyDescent="0.2">
      <c r="D186" s="61"/>
      <c r="E186" s="61"/>
      <c r="F186" s="46"/>
      <c r="H186" s="47"/>
      <c r="I186" s="48"/>
      <c r="K186" s="47"/>
      <c r="L186" s="48"/>
    </row>
    <row r="187" spans="4:12" s="43" customFormat="1" x14ac:dyDescent="0.2">
      <c r="D187" s="61"/>
      <c r="E187" s="61"/>
      <c r="F187" s="46"/>
      <c r="H187" s="47"/>
      <c r="I187" s="48"/>
      <c r="K187" s="47"/>
      <c r="L187" s="48"/>
    </row>
    <row r="188" spans="4:12" s="43" customFormat="1" x14ac:dyDescent="0.2">
      <c r="D188" s="61"/>
      <c r="E188" s="61"/>
      <c r="F188" s="46"/>
      <c r="H188" s="47"/>
      <c r="I188" s="48"/>
      <c r="K188" s="47"/>
      <c r="L188" s="48"/>
    </row>
    <row r="189" spans="4:12" s="43" customFormat="1" x14ac:dyDescent="0.2">
      <c r="D189" s="61"/>
      <c r="E189" s="61"/>
      <c r="F189" s="46"/>
      <c r="H189" s="47"/>
      <c r="I189" s="48"/>
      <c r="K189" s="47"/>
      <c r="L189" s="48"/>
    </row>
    <row r="190" spans="4:12" s="43" customFormat="1" x14ac:dyDescent="0.2">
      <c r="D190" s="61"/>
      <c r="E190" s="61"/>
      <c r="F190" s="46"/>
      <c r="H190" s="47"/>
      <c r="I190" s="48"/>
      <c r="K190" s="47"/>
      <c r="L190" s="48"/>
    </row>
    <row r="191" spans="4:12" s="43" customFormat="1" x14ac:dyDescent="0.2">
      <c r="D191" s="61"/>
      <c r="E191" s="61"/>
      <c r="F191" s="46"/>
      <c r="H191" s="47"/>
      <c r="I191" s="48"/>
      <c r="K191" s="47"/>
      <c r="L191" s="48"/>
    </row>
    <row r="192" spans="4:12" s="43" customFormat="1" x14ac:dyDescent="0.2">
      <c r="D192" s="61"/>
      <c r="E192" s="61"/>
      <c r="F192" s="46"/>
      <c r="H192" s="47"/>
      <c r="I192" s="48"/>
      <c r="K192" s="47"/>
      <c r="L192" s="48"/>
    </row>
    <row r="193" spans="4:12" s="43" customFormat="1" x14ac:dyDescent="0.2">
      <c r="D193" s="61"/>
      <c r="E193" s="61"/>
      <c r="F193" s="46"/>
      <c r="H193" s="47"/>
      <c r="I193" s="48"/>
      <c r="K193" s="47"/>
      <c r="L193" s="48"/>
    </row>
    <row r="194" spans="4:12" s="43" customFormat="1" x14ac:dyDescent="0.2">
      <c r="D194" s="61"/>
      <c r="E194" s="61"/>
      <c r="F194" s="46"/>
      <c r="H194" s="47"/>
      <c r="I194" s="48"/>
      <c r="K194" s="47"/>
      <c r="L194" s="48"/>
    </row>
    <row r="195" spans="4:12" s="43" customFormat="1" x14ac:dyDescent="0.2">
      <c r="D195" s="61"/>
      <c r="E195" s="61"/>
      <c r="F195" s="46"/>
      <c r="H195" s="47"/>
      <c r="I195" s="48"/>
      <c r="K195" s="47"/>
      <c r="L195" s="48"/>
    </row>
    <row r="196" spans="4:12" s="43" customFormat="1" x14ac:dyDescent="0.2">
      <c r="D196" s="61"/>
      <c r="E196" s="61"/>
      <c r="F196" s="46"/>
      <c r="H196" s="47"/>
      <c r="I196" s="48"/>
      <c r="K196" s="47"/>
      <c r="L196" s="48"/>
    </row>
    <row r="197" spans="4:12" s="43" customFormat="1" x14ac:dyDescent="0.2">
      <c r="D197" s="61"/>
      <c r="E197" s="61"/>
      <c r="F197" s="46"/>
      <c r="H197" s="47"/>
      <c r="I197" s="48"/>
      <c r="K197" s="47"/>
      <c r="L197" s="48"/>
    </row>
    <row r="198" spans="4:12" s="43" customFormat="1" x14ac:dyDescent="0.2">
      <c r="D198" s="61"/>
      <c r="E198" s="61"/>
      <c r="F198" s="46"/>
      <c r="H198" s="47"/>
      <c r="I198" s="48"/>
      <c r="K198" s="47"/>
      <c r="L198" s="48"/>
    </row>
    <row r="199" spans="4:12" s="43" customFormat="1" x14ac:dyDescent="0.2">
      <c r="D199" s="61"/>
      <c r="E199" s="61"/>
      <c r="F199" s="46"/>
      <c r="H199" s="47"/>
      <c r="I199" s="48"/>
      <c r="K199" s="47"/>
      <c r="L199" s="48"/>
    </row>
    <row r="200" spans="4:12" s="43" customFormat="1" x14ac:dyDescent="0.2">
      <c r="D200" s="61"/>
      <c r="E200" s="61"/>
      <c r="F200" s="46"/>
      <c r="H200" s="47"/>
      <c r="I200" s="48"/>
      <c r="K200" s="47"/>
      <c r="L200" s="48"/>
    </row>
    <row r="201" spans="4:12" s="43" customFormat="1" x14ac:dyDescent="0.2">
      <c r="D201" s="61"/>
      <c r="E201" s="61"/>
      <c r="F201" s="46"/>
      <c r="H201" s="47"/>
      <c r="I201" s="48"/>
      <c r="K201" s="47"/>
      <c r="L201" s="48"/>
    </row>
    <row r="202" spans="4:12" s="43" customFormat="1" x14ac:dyDescent="0.2">
      <c r="D202" s="61"/>
      <c r="E202" s="61"/>
      <c r="F202" s="46"/>
      <c r="H202" s="47"/>
      <c r="I202" s="48"/>
      <c r="K202" s="47"/>
      <c r="L202" s="48"/>
    </row>
    <row r="203" spans="4:12" s="43" customFormat="1" x14ac:dyDescent="0.2">
      <c r="D203" s="61"/>
      <c r="E203" s="61"/>
      <c r="F203" s="46"/>
      <c r="H203" s="47"/>
      <c r="I203" s="48"/>
      <c r="K203" s="47"/>
      <c r="L203" s="48"/>
    </row>
    <row r="204" spans="4:12" s="43" customFormat="1" x14ac:dyDescent="0.2">
      <c r="D204" s="61"/>
      <c r="E204" s="61"/>
      <c r="F204" s="46"/>
      <c r="H204" s="47"/>
      <c r="I204" s="48"/>
      <c r="K204" s="47"/>
      <c r="L204" s="48"/>
    </row>
    <row r="205" spans="4:12" s="43" customFormat="1" x14ac:dyDescent="0.2">
      <c r="D205" s="61"/>
      <c r="E205" s="61"/>
      <c r="F205" s="46"/>
      <c r="H205" s="47"/>
      <c r="I205" s="48"/>
      <c r="K205" s="47"/>
      <c r="L205" s="48"/>
    </row>
    <row r="206" spans="4:12" s="43" customFormat="1" x14ac:dyDescent="0.2">
      <c r="D206" s="61"/>
      <c r="E206" s="61"/>
      <c r="F206" s="46"/>
      <c r="H206" s="47"/>
      <c r="I206" s="48"/>
      <c r="K206" s="47"/>
      <c r="L206" s="48"/>
    </row>
    <row r="207" spans="4:12" s="43" customFormat="1" x14ac:dyDescent="0.2">
      <c r="D207" s="61"/>
      <c r="E207" s="61"/>
      <c r="F207" s="46"/>
      <c r="H207" s="47"/>
      <c r="I207" s="48"/>
      <c r="K207" s="47"/>
      <c r="L207" s="48"/>
    </row>
    <row r="208" spans="4:12" s="43" customFormat="1" x14ac:dyDescent="0.2">
      <c r="D208" s="61"/>
      <c r="E208" s="61"/>
      <c r="F208" s="46"/>
      <c r="H208" s="47"/>
      <c r="I208" s="48"/>
      <c r="K208" s="47"/>
      <c r="L208" s="48"/>
    </row>
    <row r="209" spans="4:12" s="43" customFormat="1" x14ac:dyDescent="0.2">
      <c r="D209" s="61"/>
      <c r="E209" s="61"/>
      <c r="F209" s="46"/>
      <c r="H209" s="47"/>
      <c r="I209" s="48"/>
      <c r="K209" s="47"/>
      <c r="L209" s="48"/>
    </row>
    <row r="210" spans="4:12" s="43" customFormat="1" x14ac:dyDescent="0.2">
      <c r="D210" s="61"/>
      <c r="E210" s="61"/>
      <c r="F210" s="46"/>
      <c r="H210" s="47"/>
      <c r="I210" s="48"/>
      <c r="K210" s="47"/>
      <c r="L210" s="48"/>
    </row>
    <row r="211" spans="4:12" s="43" customFormat="1" x14ac:dyDescent="0.2">
      <c r="D211" s="61"/>
      <c r="E211" s="61"/>
      <c r="F211" s="46"/>
      <c r="H211" s="47"/>
      <c r="I211" s="48"/>
      <c r="K211" s="47"/>
      <c r="L211" s="48"/>
    </row>
    <row r="212" spans="4:12" s="43" customFormat="1" x14ac:dyDescent="0.2">
      <c r="D212" s="61"/>
      <c r="E212" s="61"/>
      <c r="F212" s="46"/>
      <c r="H212" s="47"/>
      <c r="I212" s="48"/>
      <c r="K212" s="47"/>
      <c r="L212" s="48"/>
    </row>
    <row r="213" spans="4:12" s="43" customFormat="1" x14ac:dyDescent="0.2">
      <c r="D213" s="61"/>
      <c r="E213" s="61"/>
      <c r="F213" s="46"/>
      <c r="H213" s="47"/>
      <c r="I213" s="48"/>
      <c r="K213" s="47"/>
      <c r="L213" s="48"/>
    </row>
    <row r="214" spans="4:12" s="43" customFormat="1" x14ac:dyDescent="0.2">
      <c r="D214" s="61"/>
      <c r="E214" s="61"/>
      <c r="F214" s="46"/>
      <c r="H214" s="47"/>
      <c r="I214" s="48"/>
      <c r="K214" s="47"/>
      <c r="L214" s="48"/>
    </row>
    <row r="215" spans="4:12" s="43" customFormat="1" x14ac:dyDescent="0.2">
      <c r="D215" s="61"/>
      <c r="E215" s="61"/>
      <c r="F215" s="46"/>
      <c r="H215" s="47"/>
      <c r="I215" s="48"/>
      <c r="K215" s="47"/>
      <c r="L215" s="48"/>
    </row>
    <row r="216" spans="4:12" s="43" customFormat="1" x14ac:dyDescent="0.2">
      <c r="D216" s="61"/>
      <c r="E216" s="61"/>
      <c r="F216" s="46"/>
      <c r="H216" s="47"/>
      <c r="I216" s="48"/>
      <c r="K216" s="47"/>
      <c r="L216" s="48"/>
    </row>
    <row r="217" spans="4:12" s="43" customFormat="1" x14ac:dyDescent="0.2">
      <c r="D217" s="61"/>
      <c r="E217" s="61"/>
      <c r="F217" s="46"/>
      <c r="H217" s="47"/>
      <c r="I217" s="48"/>
      <c r="K217" s="47"/>
      <c r="L217" s="48"/>
    </row>
    <row r="218" spans="4:12" s="43" customFormat="1" x14ac:dyDescent="0.2">
      <c r="D218" s="61"/>
      <c r="E218" s="61"/>
      <c r="F218" s="46"/>
      <c r="H218" s="47"/>
      <c r="I218" s="48"/>
      <c r="K218" s="47"/>
      <c r="L218" s="48"/>
    </row>
    <row r="219" spans="4:12" s="43" customFormat="1" x14ac:dyDescent="0.2">
      <c r="D219" s="61"/>
      <c r="E219" s="61"/>
      <c r="F219" s="46"/>
      <c r="H219" s="47"/>
      <c r="I219" s="48"/>
      <c r="K219" s="47"/>
      <c r="L219" s="48"/>
    </row>
    <row r="220" spans="4:12" s="43" customFormat="1" x14ac:dyDescent="0.2">
      <c r="D220" s="61"/>
      <c r="E220" s="61"/>
      <c r="F220" s="46"/>
      <c r="H220" s="47"/>
      <c r="I220" s="48"/>
      <c r="K220" s="47"/>
      <c r="L220" s="48"/>
    </row>
    <row r="221" spans="4:12" s="43" customFormat="1" x14ac:dyDescent="0.2">
      <c r="D221" s="61"/>
      <c r="E221" s="61"/>
      <c r="F221" s="46"/>
      <c r="H221" s="47"/>
      <c r="I221" s="48"/>
      <c r="K221" s="47"/>
      <c r="L221" s="48"/>
    </row>
    <row r="222" spans="4:12" s="43" customFormat="1" x14ac:dyDescent="0.2">
      <c r="D222" s="61"/>
      <c r="E222" s="61"/>
      <c r="F222" s="46"/>
      <c r="H222" s="47"/>
      <c r="I222" s="48"/>
      <c r="K222" s="47"/>
      <c r="L222" s="48"/>
    </row>
    <row r="223" spans="4:12" s="43" customFormat="1" x14ac:dyDescent="0.2">
      <c r="D223" s="61"/>
      <c r="E223" s="61"/>
      <c r="F223" s="46"/>
      <c r="H223" s="47"/>
      <c r="I223" s="48"/>
      <c r="K223" s="47"/>
      <c r="L223" s="48"/>
    </row>
    <row r="224" spans="4:12" s="43" customFormat="1" x14ac:dyDescent="0.2">
      <c r="D224" s="61"/>
      <c r="E224" s="61"/>
      <c r="F224" s="46"/>
      <c r="H224" s="47"/>
      <c r="I224" s="48"/>
      <c r="K224" s="47"/>
      <c r="L224" s="48"/>
    </row>
    <row r="225" spans="4:12" s="43" customFormat="1" x14ac:dyDescent="0.2">
      <c r="D225" s="61"/>
      <c r="E225" s="61"/>
      <c r="F225" s="46"/>
      <c r="H225" s="47"/>
      <c r="I225" s="48"/>
      <c r="K225" s="47"/>
      <c r="L225" s="48"/>
    </row>
    <row r="226" spans="4:12" s="43" customFormat="1" x14ac:dyDescent="0.2">
      <c r="D226" s="61"/>
      <c r="E226" s="61"/>
      <c r="F226" s="46"/>
      <c r="H226" s="47"/>
      <c r="I226" s="48"/>
      <c r="K226" s="47"/>
      <c r="L226" s="48"/>
    </row>
    <row r="227" spans="4:12" s="43" customFormat="1" x14ac:dyDescent="0.2">
      <c r="D227" s="61"/>
      <c r="E227" s="61"/>
      <c r="F227" s="46"/>
      <c r="H227" s="47"/>
      <c r="I227" s="48"/>
      <c r="K227" s="47"/>
      <c r="L227" s="48"/>
    </row>
    <row r="228" spans="4:12" s="43" customFormat="1" x14ac:dyDescent="0.2">
      <c r="D228" s="61"/>
      <c r="E228" s="61"/>
      <c r="F228" s="46"/>
      <c r="H228" s="47"/>
      <c r="I228" s="48"/>
      <c r="K228" s="47"/>
      <c r="L228" s="48"/>
    </row>
    <row r="229" spans="4:12" s="43" customFormat="1" x14ac:dyDescent="0.2">
      <c r="D229" s="61"/>
      <c r="E229" s="61"/>
      <c r="F229" s="46"/>
      <c r="H229" s="47"/>
      <c r="I229" s="48"/>
      <c r="K229" s="47"/>
      <c r="L229" s="48"/>
    </row>
    <row r="230" spans="4:12" s="43" customFormat="1" x14ac:dyDescent="0.2">
      <c r="D230" s="61"/>
      <c r="E230" s="61"/>
      <c r="F230" s="46"/>
      <c r="H230" s="47"/>
      <c r="I230" s="48"/>
      <c r="K230" s="47"/>
      <c r="L230" s="48"/>
    </row>
    <row r="231" spans="4:12" s="43" customFormat="1" x14ac:dyDescent="0.2">
      <c r="D231" s="61"/>
      <c r="E231" s="61"/>
      <c r="F231" s="46"/>
      <c r="H231" s="47"/>
      <c r="I231" s="48"/>
      <c r="K231" s="47"/>
      <c r="L231" s="48"/>
    </row>
    <row r="232" spans="4:12" s="43" customFormat="1" x14ac:dyDescent="0.2">
      <c r="D232" s="61"/>
      <c r="E232" s="61"/>
      <c r="F232" s="46"/>
      <c r="H232" s="47"/>
      <c r="I232" s="48"/>
      <c r="K232" s="47"/>
      <c r="L232" s="48"/>
    </row>
    <row r="233" spans="4:12" s="43" customFormat="1" x14ac:dyDescent="0.2">
      <c r="D233" s="61"/>
      <c r="E233" s="61"/>
      <c r="F233" s="46"/>
      <c r="H233" s="47"/>
      <c r="I233" s="48"/>
      <c r="K233" s="47"/>
      <c r="L233" s="48"/>
    </row>
    <row r="234" spans="4:12" s="43" customFormat="1" x14ac:dyDescent="0.2">
      <c r="D234" s="61"/>
      <c r="E234" s="61"/>
      <c r="F234" s="46"/>
      <c r="H234" s="47"/>
      <c r="I234" s="48"/>
      <c r="K234" s="47"/>
      <c r="L234" s="48"/>
    </row>
    <row r="235" spans="4:12" s="43" customFormat="1" x14ac:dyDescent="0.2">
      <c r="D235" s="61"/>
      <c r="E235" s="61"/>
      <c r="F235" s="46"/>
      <c r="H235" s="47"/>
      <c r="I235" s="48"/>
      <c r="K235" s="47"/>
      <c r="L235" s="48"/>
    </row>
    <row r="236" spans="4:12" s="43" customFormat="1" x14ac:dyDescent="0.2">
      <c r="D236" s="61"/>
      <c r="E236" s="61"/>
      <c r="F236" s="46"/>
      <c r="H236" s="47"/>
      <c r="I236" s="48"/>
      <c r="K236" s="47"/>
      <c r="L236" s="48"/>
    </row>
    <row r="237" spans="4:12" s="43" customFormat="1" x14ac:dyDescent="0.2">
      <c r="D237" s="61"/>
      <c r="E237" s="61"/>
      <c r="F237" s="46"/>
      <c r="H237" s="47"/>
      <c r="I237" s="48"/>
      <c r="K237" s="47"/>
      <c r="L237" s="48"/>
    </row>
    <row r="238" spans="4:12" s="43" customFormat="1" x14ac:dyDescent="0.2">
      <c r="D238" s="61"/>
      <c r="E238" s="61"/>
      <c r="F238" s="46"/>
      <c r="H238" s="47"/>
      <c r="I238" s="48"/>
      <c r="K238" s="47"/>
      <c r="L238" s="48"/>
    </row>
    <row r="239" spans="4:12" s="43" customFormat="1" x14ac:dyDescent="0.2">
      <c r="D239" s="61"/>
      <c r="E239" s="61"/>
      <c r="F239" s="46"/>
      <c r="H239" s="47"/>
      <c r="I239" s="48"/>
      <c r="K239" s="47"/>
      <c r="L239" s="48"/>
    </row>
    <row r="240" spans="4:12" s="43" customFormat="1" x14ac:dyDescent="0.2">
      <c r="D240" s="61"/>
      <c r="E240" s="61"/>
      <c r="F240" s="46"/>
      <c r="H240" s="47"/>
      <c r="I240" s="48"/>
      <c r="K240" s="47"/>
      <c r="L240" s="48"/>
    </row>
    <row r="241" spans="4:12" s="43" customFormat="1" x14ac:dyDescent="0.2">
      <c r="D241" s="61"/>
      <c r="E241" s="61"/>
      <c r="F241" s="46"/>
      <c r="H241" s="47"/>
      <c r="I241" s="48"/>
      <c r="K241" s="47"/>
      <c r="L241" s="48"/>
    </row>
    <row r="242" spans="4:12" s="43" customFormat="1" x14ac:dyDescent="0.2">
      <c r="D242" s="61"/>
      <c r="E242" s="61"/>
      <c r="F242" s="46"/>
      <c r="H242" s="47"/>
      <c r="I242" s="48"/>
      <c r="K242" s="47"/>
      <c r="L242" s="48"/>
    </row>
    <row r="243" spans="4:12" s="43" customFormat="1" x14ac:dyDescent="0.2">
      <c r="D243" s="61"/>
      <c r="E243" s="61"/>
      <c r="F243" s="46"/>
      <c r="H243" s="47"/>
      <c r="I243" s="48"/>
      <c r="K243" s="47"/>
      <c r="L243" s="48"/>
    </row>
    <row r="244" spans="4:12" s="43" customFormat="1" x14ac:dyDescent="0.2">
      <c r="D244" s="61"/>
      <c r="E244" s="61"/>
      <c r="F244" s="46"/>
      <c r="H244" s="47"/>
      <c r="I244" s="48"/>
      <c r="K244" s="47"/>
      <c r="L244" s="48"/>
    </row>
    <row r="245" spans="4:12" s="43" customFormat="1" x14ac:dyDescent="0.2">
      <c r="D245" s="61"/>
      <c r="E245" s="61"/>
      <c r="F245" s="46"/>
      <c r="H245" s="47"/>
      <c r="I245" s="48"/>
      <c r="K245" s="47"/>
      <c r="L245" s="48"/>
    </row>
    <row r="246" spans="4:12" s="43" customFormat="1" x14ac:dyDescent="0.2">
      <c r="D246" s="61"/>
      <c r="E246" s="61"/>
      <c r="F246" s="46"/>
      <c r="H246" s="47"/>
      <c r="I246" s="48"/>
      <c r="K246" s="47"/>
      <c r="L246" s="48"/>
    </row>
    <row r="247" spans="4:12" s="43" customFormat="1" x14ac:dyDescent="0.2">
      <c r="D247" s="61"/>
      <c r="E247" s="61"/>
      <c r="F247" s="46"/>
      <c r="H247" s="47"/>
      <c r="I247" s="48"/>
      <c r="K247" s="47"/>
      <c r="L247" s="48"/>
    </row>
    <row r="248" spans="4:12" s="43" customFormat="1" x14ac:dyDescent="0.2">
      <c r="D248" s="61"/>
      <c r="E248" s="61"/>
      <c r="F248" s="46"/>
      <c r="H248" s="47"/>
      <c r="I248" s="48"/>
      <c r="K248" s="47"/>
      <c r="L248" s="48"/>
    </row>
    <row r="249" spans="4:12" s="43" customFormat="1" x14ac:dyDescent="0.2">
      <c r="D249" s="61"/>
      <c r="E249" s="61"/>
      <c r="F249" s="46"/>
      <c r="H249" s="47"/>
      <c r="I249" s="48"/>
      <c r="K249" s="47"/>
      <c r="L249" s="48"/>
    </row>
    <row r="250" spans="4:12" s="43" customFormat="1" x14ac:dyDescent="0.2">
      <c r="D250" s="61"/>
      <c r="E250" s="61"/>
      <c r="F250" s="46"/>
      <c r="H250" s="47"/>
      <c r="I250" s="48"/>
      <c r="K250" s="47"/>
      <c r="L250" s="48"/>
    </row>
    <row r="251" spans="4:12" s="43" customFormat="1" x14ac:dyDescent="0.2">
      <c r="D251" s="61"/>
      <c r="E251" s="61"/>
      <c r="F251" s="46"/>
      <c r="H251" s="47"/>
      <c r="I251" s="48"/>
      <c r="K251" s="47"/>
      <c r="L251" s="48"/>
    </row>
    <row r="252" spans="4:12" s="43" customFormat="1" x14ac:dyDescent="0.2">
      <c r="D252" s="61"/>
      <c r="E252" s="61"/>
      <c r="F252" s="46"/>
      <c r="H252" s="47"/>
      <c r="I252" s="48"/>
      <c r="K252" s="47"/>
      <c r="L252" s="48"/>
    </row>
    <row r="253" spans="4:12" s="43" customFormat="1" x14ac:dyDescent="0.2">
      <c r="D253" s="61"/>
      <c r="E253" s="61"/>
      <c r="F253" s="46"/>
      <c r="H253" s="47"/>
      <c r="I253" s="48"/>
      <c r="K253" s="47"/>
      <c r="L253" s="48"/>
    </row>
    <row r="254" spans="4:12" s="43" customFormat="1" x14ac:dyDescent="0.2">
      <c r="D254" s="61"/>
      <c r="E254" s="61"/>
      <c r="F254" s="46"/>
      <c r="H254" s="47"/>
      <c r="I254" s="48"/>
      <c r="K254" s="47"/>
      <c r="L254" s="48"/>
    </row>
    <row r="255" spans="4:12" s="43" customFormat="1" x14ac:dyDescent="0.2">
      <c r="D255" s="61"/>
      <c r="E255" s="61"/>
      <c r="F255" s="46"/>
      <c r="H255" s="47"/>
      <c r="I255" s="48"/>
      <c r="K255" s="47"/>
      <c r="L255" s="48"/>
    </row>
    <row r="256" spans="4:12" s="43" customFormat="1" x14ac:dyDescent="0.2">
      <c r="D256" s="61"/>
      <c r="E256" s="61"/>
      <c r="F256" s="46"/>
      <c r="H256" s="47"/>
      <c r="I256" s="48"/>
      <c r="K256" s="47"/>
      <c r="L256" s="48"/>
    </row>
    <row r="257" spans="4:12" s="43" customFormat="1" x14ac:dyDescent="0.2">
      <c r="D257" s="61"/>
      <c r="E257" s="61"/>
      <c r="F257" s="46"/>
      <c r="H257" s="47"/>
      <c r="I257" s="48"/>
      <c r="K257" s="47"/>
      <c r="L257" s="48"/>
    </row>
    <row r="258" spans="4:12" s="43" customFormat="1" x14ac:dyDescent="0.2">
      <c r="D258" s="61"/>
      <c r="E258" s="61"/>
      <c r="F258" s="46"/>
      <c r="H258" s="47"/>
      <c r="I258" s="48"/>
      <c r="K258" s="47"/>
      <c r="L258" s="48"/>
    </row>
    <row r="259" spans="4:12" s="43" customFormat="1" x14ac:dyDescent="0.2">
      <c r="D259" s="61"/>
      <c r="E259" s="61"/>
      <c r="F259" s="46"/>
      <c r="H259" s="47"/>
      <c r="I259" s="48"/>
      <c r="K259" s="47"/>
      <c r="L259" s="48"/>
    </row>
    <row r="260" spans="4:12" s="43" customFormat="1" x14ac:dyDescent="0.2">
      <c r="D260" s="61"/>
      <c r="E260" s="61"/>
      <c r="F260" s="46"/>
      <c r="H260" s="47"/>
      <c r="I260" s="48"/>
      <c r="K260" s="47"/>
      <c r="L260" s="48"/>
    </row>
    <row r="261" spans="4:12" s="43" customFormat="1" x14ac:dyDescent="0.2">
      <c r="D261" s="61"/>
      <c r="E261" s="61"/>
      <c r="F261" s="46"/>
      <c r="H261" s="47"/>
      <c r="I261" s="48"/>
      <c r="K261" s="47"/>
      <c r="L261" s="48"/>
    </row>
    <row r="262" spans="4:12" s="43" customFormat="1" x14ac:dyDescent="0.2">
      <c r="D262" s="61"/>
      <c r="E262" s="61"/>
      <c r="F262" s="46"/>
      <c r="H262" s="47"/>
      <c r="I262" s="48"/>
      <c r="K262" s="47"/>
      <c r="L262" s="48"/>
    </row>
    <row r="263" spans="4:12" s="43" customFormat="1" x14ac:dyDescent="0.2">
      <c r="D263" s="61"/>
      <c r="E263" s="61"/>
      <c r="F263" s="46"/>
      <c r="H263" s="47"/>
      <c r="I263" s="48"/>
      <c r="K263" s="47"/>
      <c r="L263" s="48"/>
    </row>
    <row r="264" spans="4:12" s="43" customFormat="1" x14ac:dyDescent="0.2">
      <c r="D264" s="61"/>
      <c r="E264" s="61"/>
      <c r="F264" s="46"/>
      <c r="H264" s="47"/>
      <c r="I264" s="48"/>
      <c r="K264" s="47"/>
      <c r="L264" s="48"/>
    </row>
    <row r="265" spans="4:12" s="43" customFormat="1" x14ac:dyDescent="0.2">
      <c r="D265" s="61"/>
      <c r="E265" s="61"/>
      <c r="F265" s="46"/>
      <c r="H265" s="47"/>
      <c r="I265" s="48"/>
      <c r="K265" s="47"/>
      <c r="L265" s="48"/>
    </row>
    <row r="266" spans="4:12" s="43" customFormat="1" x14ac:dyDescent="0.2">
      <c r="D266" s="61"/>
      <c r="E266" s="61"/>
      <c r="F266" s="46"/>
      <c r="H266" s="47"/>
      <c r="I266" s="48"/>
      <c r="K266" s="47"/>
      <c r="L266" s="48"/>
    </row>
    <row r="267" spans="4:12" s="43" customFormat="1" x14ac:dyDescent="0.2">
      <c r="D267" s="61"/>
      <c r="E267" s="61"/>
      <c r="F267" s="46"/>
      <c r="H267" s="47"/>
      <c r="I267" s="48"/>
      <c r="K267" s="47"/>
      <c r="L267" s="48"/>
    </row>
    <row r="268" spans="4:12" s="43" customFormat="1" x14ac:dyDescent="0.2">
      <c r="D268" s="61"/>
      <c r="E268" s="61"/>
      <c r="F268" s="46"/>
      <c r="H268" s="47"/>
      <c r="I268" s="48"/>
      <c r="K268" s="47"/>
      <c r="L268" s="48"/>
    </row>
    <row r="269" spans="4:12" s="43" customFormat="1" x14ac:dyDescent="0.2">
      <c r="D269" s="61"/>
      <c r="E269" s="61"/>
      <c r="F269" s="46"/>
      <c r="H269" s="47"/>
      <c r="I269" s="48"/>
      <c r="K269" s="47"/>
      <c r="L269" s="48"/>
    </row>
    <row r="270" spans="4:12" s="43" customFormat="1" x14ac:dyDescent="0.2">
      <c r="D270" s="61"/>
      <c r="E270" s="61"/>
      <c r="F270" s="46"/>
      <c r="H270" s="47"/>
      <c r="I270" s="48"/>
      <c r="K270" s="47"/>
      <c r="L270" s="48"/>
    </row>
    <row r="271" spans="4:12" s="43" customFormat="1" x14ac:dyDescent="0.2">
      <c r="D271" s="61"/>
      <c r="E271" s="61"/>
      <c r="F271" s="46"/>
      <c r="H271" s="47"/>
      <c r="I271" s="48"/>
      <c r="K271" s="47"/>
      <c r="L271" s="48"/>
    </row>
    <row r="272" spans="4:12" s="43" customFormat="1" x14ac:dyDescent="0.2">
      <c r="D272" s="61"/>
      <c r="E272" s="61"/>
      <c r="F272" s="46"/>
      <c r="H272" s="47"/>
      <c r="I272" s="48"/>
      <c r="K272" s="47"/>
      <c r="L272" s="48"/>
    </row>
    <row r="273" spans="4:12" s="43" customFormat="1" x14ac:dyDescent="0.2">
      <c r="D273" s="61"/>
      <c r="E273" s="61"/>
      <c r="F273" s="46"/>
      <c r="H273" s="47"/>
      <c r="I273" s="48"/>
      <c r="K273" s="47"/>
      <c r="L273" s="48"/>
    </row>
    <row r="274" spans="4:12" s="43" customFormat="1" x14ac:dyDescent="0.2">
      <c r="D274" s="61"/>
      <c r="E274" s="61"/>
      <c r="F274" s="46"/>
      <c r="H274" s="47"/>
      <c r="I274" s="48"/>
      <c r="K274" s="47"/>
      <c r="L274" s="48"/>
    </row>
    <row r="275" spans="4:12" s="43" customFormat="1" x14ac:dyDescent="0.2">
      <c r="D275" s="61"/>
      <c r="E275" s="61"/>
      <c r="F275" s="46"/>
      <c r="H275" s="47"/>
      <c r="I275" s="48"/>
      <c r="K275" s="47"/>
      <c r="L275" s="48"/>
    </row>
    <row r="276" spans="4:12" s="43" customFormat="1" x14ac:dyDescent="0.2">
      <c r="D276" s="61"/>
      <c r="E276" s="61"/>
      <c r="F276" s="46"/>
      <c r="H276" s="47"/>
      <c r="I276" s="48"/>
      <c r="K276" s="47"/>
      <c r="L276" s="48"/>
    </row>
    <row r="277" spans="4:12" s="43" customFormat="1" x14ac:dyDescent="0.2">
      <c r="D277" s="61"/>
      <c r="E277" s="61"/>
      <c r="F277" s="46"/>
      <c r="H277" s="47"/>
      <c r="I277" s="48"/>
      <c r="K277" s="47"/>
      <c r="L277" s="48"/>
    </row>
    <row r="278" spans="4:12" s="43" customFormat="1" x14ac:dyDescent="0.2">
      <c r="D278" s="61"/>
      <c r="E278" s="61"/>
      <c r="F278" s="46"/>
      <c r="H278" s="47"/>
      <c r="I278" s="48"/>
      <c r="K278" s="47"/>
      <c r="L278" s="48"/>
    </row>
    <row r="279" spans="4:12" s="43" customFormat="1" x14ac:dyDescent="0.2">
      <c r="D279" s="61"/>
      <c r="E279" s="61"/>
      <c r="F279" s="46"/>
      <c r="H279" s="47"/>
      <c r="I279" s="48"/>
      <c r="K279" s="47"/>
      <c r="L279" s="48"/>
    </row>
    <row r="280" spans="4:12" s="43" customFormat="1" x14ac:dyDescent="0.2">
      <c r="D280" s="61"/>
      <c r="E280" s="61"/>
      <c r="F280" s="46"/>
      <c r="H280" s="47"/>
      <c r="I280" s="48"/>
      <c r="K280" s="47"/>
      <c r="L280" s="48"/>
    </row>
    <row r="281" spans="4:12" s="43" customFormat="1" x14ac:dyDescent="0.2">
      <c r="D281" s="61"/>
      <c r="E281" s="61"/>
      <c r="F281" s="46"/>
      <c r="H281" s="47"/>
      <c r="I281" s="48"/>
      <c r="K281" s="47"/>
      <c r="L281" s="48"/>
    </row>
    <row r="282" spans="4:12" s="43" customFormat="1" x14ac:dyDescent="0.2">
      <c r="D282" s="61"/>
      <c r="E282" s="61"/>
      <c r="F282" s="46"/>
      <c r="H282" s="47"/>
      <c r="I282" s="48"/>
      <c r="K282" s="47"/>
      <c r="L282" s="48"/>
    </row>
    <row r="283" spans="4:12" s="43" customFormat="1" x14ac:dyDescent="0.2">
      <c r="D283" s="61"/>
      <c r="E283" s="61"/>
      <c r="F283" s="46"/>
      <c r="H283" s="47"/>
      <c r="I283" s="48"/>
      <c r="K283" s="47"/>
      <c r="L283" s="48"/>
    </row>
    <row r="284" spans="4:12" s="43" customFormat="1" x14ac:dyDescent="0.2">
      <c r="D284" s="61"/>
      <c r="E284" s="61"/>
      <c r="F284" s="46"/>
      <c r="H284" s="47"/>
      <c r="I284" s="48"/>
      <c r="K284" s="47"/>
      <c r="L284" s="48"/>
    </row>
    <row r="285" spans="4:12" s="43" customFormat="1" x14ac:dyDescent="0.2">
      <c r="D285" s="61"/>
      <c r="E285" s="61"/>
      <c r="F285" s="46"/>
      <c r="H285" s="47"/>
      <c r="I285" s="48"/>
      <c r="K285" s="47"/>
      <c r="L285" s="48"/>
    </row>
    <row r="286" spans="4:12" s="43" customFormat="1" x14ac:dyDescent="0.2">
      <c r="D286" s="61"/>
      <c r="E286" s="61"/>
      <c r="F286" s="46"/>
      <c r="H286" s="47"/>
      <c r="I286" s="48"/>
      <c r="K286" s="47"/>
      <c r="L286" s="48"/>
    </row>
    <row r="287" spans="4:12" s="43" customFormat="1" x14ac:dyDescent="0.2">
      <c r="D287" s="61"/>
      <c r="E287" s="61"/>
      <c r="F287" s="46"/>
      <c r="H287" s="47"/>
      <c r="I287" s="48"/>
      <c r="K287" s="47"/>
      <c r="L287" s="48"/>
    </row>
    <row r="288" spans="4:12" s="43" customFormat="1" x14ac:dyDescent="0.2">
      <c r="D288" s="61"/>
      <c r="E288" s="61"/>
      <c r="F288" s="46"/>
      <c r="H288" s="47"/>
      <c r="I288" s="48"/>
      <c r="K288" s="47"/>
      <c r="L288" s="48"/>
    </row>
    <row r="289" spans="4:12" s="43" customFormat="1" x14ac:dyDescent="0.2">
      <c r="D289" s="61"/>
      <c r="E289" s="61"/>
      <c r="F289" s="46"/>
      <c r="H289" s="47"/>
      <c r="I289" s="48"/>
      <c r="K289" s="47"/>
      <c r="L289" s="48"/>
    </row>
    <row r="290" spans="4:12" s="43" customFormat="1" x14ac:dyDescent="0.2">
      <c r="D290" s="61"/>
      <c r="E290" s="61"/>
      <c r="F290" s="46"/>
      <c r="H290" s="47"/>
      <c r="I290" s="48"/>
      <c r="K290" s="47"/>
      <c r="L290" s="48"/>
    </row>
    <row r="291" spans="4:12" s="43" customFormat="1" x14ac:dyDescent="0.2">
      <c r="D291" s="61"/>
      <c r="E291" s="61"/>
      <c r="F291" s="46"/>
      <c r="H291" s="47"/>
      <c r="I291" s="48"/>
      <c r="K291" s="47"/>
      <c r="L291" s="48"/>
    </row>
    <row r="292" spans="4:12" s="43" customFormat="1" x14ac:dyDescent="0.2">
      <c r="D292" s="61"/>
      <c r="E292" s="61"/>
      <c r="F292" s="46"/>
      <c r="H292" s="47"/>
      <c r="I292" s="48"/>
      <c r="K292" s="47"/>
      <c r="L292" s="48"/>
    </row>
    <row r="293" spans="4:12" s="43" customFormat="1" x14ac:dyDescent="0.2">
      <c r="D293" s="61"/>
      <c r="E293" s="61"/>
      <c r="F293" s="46"/>
      <c r="H293" s="47"/>
      <c r="I293" s="48"/>
      <c r="K293" s="47"/>
      <c r="L293" s="48"/>
    </row>
    <row r="294" spans="4:12" s="43" customFormat="1" x14ac:dyDescent="0.2">
      <c r="D294" s="61"/>
      <c r="E294" s="61"/>
      <c r="F294" s="46"/>
      <c r="H294" s="47"/>
      <c r="I294" s="48"/>
      <c r="K294" s="47"/>
      <c r="L294" s="48"/>
    </row>
    <row r="295" spans="4:12" s="43" customFormat="1" x14ac:dyDescent="0.2">
      <c r="D295" s="61"/>
      <c r="E295" s="61"/>
      <c r="F295" s="46"/>
      <c r="H295" s="47"/>
      <c r="I295" s="48"/>
      <c r="K295" s="47"/>
      <c r="L295" s="48"/>
    </row>
    <row r="296" spans="4:12" s="43" customFormat="1" x14ac:dyDescent="0.2">
      <c r="D296" s="61"/>
      <c r="E296" s="61"/>
      <c r="F296" s="46"/>
      <c r="H296" s="47"/>
      <c r="I296" s="48"/>
      <c r="K296" s="47"/>
      <c r="L296" s="48"/>
    </row>
    <row r="297" spans="4:12" s="43" customFormat="1" x14ac:dyDescent="0.2">
      <c r="D297" s="61"/>
      <c r="E297" s="61"/>
      <c r="F297" s="46"/>
      <c r="H297" s="47"/>
      <c r="I297" s="48"/>
      <c r="K297" s="47"/>
      <c r="L297" s="48"/>
    </row>
    <row r="298" spans="4:12" s="43" customFormat="1" x14ac:dyDescent="0.2">
      <c r="D298" s="61"/>
      <c r="E298" s="61"/>
      <c r="F298" s="46"/>
      <c r="H298" s="47"/>
      <c r="I298" s="48"/>
      <c r="K298" s="47"/>
      <c r="L298" s="48"/>
    </row>
    <row r="299" spans="4:12" s="43" customFormat="1" x14ac:dyDescent="0.2">
      <c r="D299" s="61"/>
      <c r="E299" s="61"/>
      <c r="F299" s="46"/>
      <c r="H299" s="47"/>
      <c r="I299" s="48"/>
      <c r="K299" s="47"/>
      <c r="L299" s="48"/>
    </row>
    <row r="300" spans="4:12" s="43" customFormat="1" x14ac:dyDescent="0.2">
      <c r="D300" s="61"/>
      <c r="E300" s="61"/>
      <c r="F300" s="46"/>
      <c r="H300" s="47"/>
      <c r="I300" s="48"/>
      <c r="K300" s="47"/>
      <c r="L300" s="48"/>
    </row>
    <row r="301" spans="4:12" s="43" customFormat="1" x14ac:dyDescent="0.2">
      <c r="D301" s="61"/>
      <c r="E301" s="61"/>
      <c r="F301" s="46"/>
      <c r="H301" s="47"/>
      <c r="I301" s="48"/>
      <c r="K301" s="47"/>
      <c r="L301" s="48"/>
    </row>
    <row r="302" spans="4:12" s="43" customFormat="1" x14ac:dyDescent="0.2">
      <c r="D302" s="61"/>
      <c r="E302" s="61"/>
      <c r="F302" s="46"/>
      <c r="H302" s="47"/>
      <c r="I302" s="48"/>
      <c r="K302" s="47"/>
      <c r="L302" s="48"/>
    </row>
    <row r="303" spans="4:12" s="43" customFormat="1" x14ac:dyDescent="0.2">
      <c r="D303" s="61"/>
      <c r="E303" s="61"/>
      <c r="F303" s="46"/>
      <c r="H303" s="47"/>
      <c r="I303" s="48"/>
      <c r="K303" s="47"/>
      <c r="L303" s="48"/>
    </row>
    <row r="304" spans="4:12" s="43" customFormat="1" x14ac:dyDescent="0.2">
      <c r="D304" s="61"/>
      <c r="E304" s="61"/>
      <c r="F304" s="46"/>
      <c r="H304" s="47"/>
      <c r="I304" s="48"/>
      <c r="K304" s="47"/>
      <c r="L304" s="48"/>
    </row>
    <row r="305" spans="4:14" s="43" customFormat="1" x14ac:dyDescent="0.2">
      <c r="D305" s="61"/>
      <c r="E305" s="61"/>
      <c r="F305" s="46"/>
      <c r="H305" s="47"/>
      <c r="I305" s="48"/>
      <c r="K305" s="47"/>
      <c r="L305" s="48"/>
    </row>
    <row r="306" spans="4:14" s="43" customFormat="1" x14ac:dyDescent="0.2">
      <c r="D306" s="61"/>
      <c r="E306" s="61"/>
      <c r="F306" s="46"/>
      <c r="H306" s="47"/>
      <c r="I306" s="48"/>
      <c r="K306" s="47"/>
      <c r="L306" s="48"/>
    </row>
    <row r="307" spans="4:14" s="43" customFormat="1" x14ac:dyDescent="0.2">
      <c r="D307" s="61"/>
      <c r="E307" s="61"/>
      <c r="F307" s="46"/>
      <c r="H307" s="47"/>
      <c r="I307" s="48"/>
      <c r="K307" s="47"/>
      <c r="L307" s="48"/>
    </row>
    <row r="308" spans="4:14" s="43" customFormat="1" x14ac:dyDescent="0.2">
      <c r="D308" s="61"/>
      <c r="E308" s="61"/>
      <c r="F308" s="46"/>
      <c r="H308" s="47"/>
      <c r="I308" s="48"/>
      <c r="K308" s="47"/>
      <c r="L308" s="48"/>
    </row>
    <row r="309" spans="4:14" s="43" customFormat="1" x14ac:dyDescent="0.2">
      <c r="D309" s="61"/>
      <c r="E309" s="61"/>
      <c r="F309" s="46"/>
      <c r="H309" s="47"/>
      <c r="I309" s="48"/>
      <c r="K309" s="47"/>
      <c r="L309" s="48"/>
    </row>
    <row r="310" spans="4:14" s="43" customFormat="1" x14ac:dyDescent="0.2">
      <c r="D310" s="61"/>
      <c r="E310" s="61"/>
      <c r="F310" s="46"/>
      <c r="H310" s="47"/>
      <c r="I310" s="48"/>
      <c r="K310" s="47"/>
      <c r="L310" s="48"/>
    </row>
    <row r="311" spans="4:14" s="43" customFormat="1" x14ac:dyDescent="0.2">
      <c r="D311" s="61"/>
      <c r="E311" s="61"/>
      <c r="F311" s="46"/>
      <c r="H311" s="47"/>
      <c r="I311" s="48"/>
      <c r="K311" s="47"/>
      <c r="L311" s="48"/>
    </row>
    <row r="312" spans="4:14" s="43" customFormat="1" x14ac:dyDescent="0.2">
      <c r="D312" s="61"/>
      <c r="E312" s="61"/>
      <c r="F312" s="46"/>
      <c r="H312" s="47"/>
      <c r="I312" s="48"/>
      <c r="K312" s="47"/>
      <c r="L312" s="48"/>
    </row>
    <row r="313" spans="4:14" s="43" customFormat="1" x14ac:dyDescent="0.2">
      <c r="D313" s="61"/>
      <c r="E313" s="61"/>
      <c r="F313" s="46"/>
      <c r="H313" s="47"/>
      <c r="I313" s="48"/>
      <c r="K313" s="47"/>
      <c r="L313" s="48"/>
    </row>
    <row r="314" spans="4:14" s="43" customFormat="1" x14ac:dyDescent="0.2">
      <c r="D314" s="61"/>
      <c r="E314" s="61"/>
      <c r="F314" s="46"/>
      <c r="H314" s="47"/>
      <c r="I314" s="48"/>
      <c r="K314" s="47"/>
      <c r="L314" s="48"/>
    </row>
    <row r="315" spans="4:14" s="43" customFormat="1" x14ac:dyDescent="0.2">
      <c r="D315" s="61"/>
      <c r="E315" s="61"/>
      <c r="F315" s="46"/>
      <c r="H315" s="47"/>
      <c r="I315" s="48"/>
      <c r="K315" s="47"/>
      <c r="L315" s="48"/>
    </row>
    <row r="316" spans="4:14" s="43" customFormat="1" x14ac:dyDescent="0.2">
      <c r="D316" s="61"/>
      <c r="E316" s="61"/>
      <c r="F316" s="46"/>
      <c r="H316" s="47"/>
      <c r="I316" s="48"/>
      <c r="K316" s="47"/>
      <c r="L316" s="48"/>
    </row>
    <row r="317" spans="4:14" s="43" customFormat="1" x14ac:dyDescent="0.2">
      <c r="D317" s="61"/>
      <c r="E317" s="61"/>
      <c r="F317" s="46"/>
      <c r="H317" s="47"/>
      <c r="I317" s="48"/>
      <c r="K317" s="47"/>
      <c r="L317" s="48"/>
    </row>
    <row r="318" spans="4:14" s="43" customFormat="1" x14ac:dyDescent="0.2">
      <c r="D318" s="61"/>
      <c r="E318" s="61"/>
      <c r="F318" s="46"/>
      <c r="H318" s="47"/>
      <c r="I318" s="48"/>
      <c r="K318" s="47"/>
      <c r="L318" s="48"/>
      <c r="N318" s="37"/>
    </row>
  </sheetData>
  <mergeCells count="37">
    <mergeCell ref="M5:M6"/>
    <mergeCell ref="C8:C12"/>
    <mergeCell ref="D8:D12"/>
    <mergeCell ref="E8:E12"/>
    <mergeCell ref="C13:C20"/>
    <mergeCell ref="D13:D20"/>
    <mergeCell ref="E13:E20"/>
    <mergeCell ref="C5:C6"/>
    <mergeCell ref="D5:D6"/>
    <mergeCell ref="E5:E6"/>
    <mergeCell ref="F5:F6"/>
    <mergeCell ref="G5:I5"/>
    <mergeCell ref="J5:L5"/>
    <mergeCell ref="C21:C28"/>
    <mergeCell ref="D21:D28"/>
    <mergeCell ref="E21:E28"/>
    <mergeCell ref="C29:C32"/>
    <mergeCell ref="D29:D32"/>
    <mergeCell ref="E29:E32"/>
    <mergeCell ref="C33:C37"/>
    <mergeCell ref="D33:D37"/>
    <mergeCell ref="E33:E37"/>
    <mergeCell ref="C41:C43"/>
    <mergeCell ref="D41:D43"/>
    <mergeCell ref="E41:E43"/>
    <mergeCell ref="C66:M66"/>
    <mergeCell ref="C48:C52"/>
    <mergeCell ref="D48:D52"/>
    <mergeCell ref="E48:E52"/>
    <mergeCell ref="C53:C57"/>
    <mergeCell ref="D53:E57"/>
    <mergeCell ref="C58:M58"/>
    <mergeCell ref="C59:M59"/>
    <mergeCell ref="C60:M60"/>
    <mergeCell ref="C61:M61"/>
    <mergeCell ref="C62:M62"/>
    <mergeCell ref="C63:M63"/>
  </mergeCells>
  <dataValidations count="1">
    <dataValidation type="decimal" allowBlank="1" showErrorMessage="1" errorTitle="Ошибка" error="Допускается ввод только неотрицательных чисел!" sqref="K49:K52 K8:K47 L54:L57 H49:H52 H8:H47 I54:I57">
      <formula1>0</formula1>
      <formula2>9.99999999999999E+23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opLeftCell="A24" workbookViewId="0">
      <selection activeCell="J44" sqref="J44"/>
    </sheetView>
  </sheetViews>
  <sheetFormatPr defaultColWidth="9.140625" defaultRowHeight="15" x14ac:dyDescent="0.2"/>
  <cols>
    <col min="1" max="1" width="16" style="37" customWidth="1"/>
    <col min="2" max="2" width="14" style="597" customWidth="1"/>
    <col min="3" max="3" width="12.7109375" style="36" customWidth="1"/>
    <col min="4" max="4" width="20.85546875" style="37" customWidth="1"/>
    <col min="5" max="5" width="13.7109375" style="37" hidden="1" customWidth="1"/>
    <col min="6" max="6" width="16.42578125" style="38" hidden="1" customWidth="1"/>
    <col min="7" max="7" width="12" style="49" hidden="1" customWidth="1"/>
    <col min="8" max="8" width="13.7109375" style="37" customWidth="1"/>
    <col min="9" max="9" width="16.42578125" style="38" customWidth="1"/>
    <col min="10" max="10" width="12" style="49" customWidth="1"/>
    <col min="11" max="11" width="29.140625" style="37" customWidth="1"/>
    <col min="12" max="16384" width="9.140625" style="37"/>
  </cols>
  <sheetData>
    <row r="1" spans="1:15" x14ac:dyDescent="0.2">
      <c r="A1" s="572"/>
      <c r="B1" s="573"/>
    </row>
    <row r="2" spans="1:15" x14ac:dyDescent="0.2">
      <c r="B2" s="574"/>
      <c r="C2" s="574"/>
      <c r="F2" s="37"/>
      <c r="G2" s="37"/>
      <c r="I2" s="37"/>
      <c r="J2" s="37"/>
    </row>
    <row r="3" spans="1:15" ht="20.100000000000001" customHeight="1" x14ac:dyDescent="0.2">
      <c r="A3" s="754" t="s">
        <v>801</v>
      </c>
      <c r="B3" s="747" t="s">
        <v>416</v>
      </c>
      <c r="C3" s="747" t="s">
        <v>802</v>
      </c>
      <c r="D3" s="747" t="s">
        <v>803</v>
      </c>
      <c r="E3" s="748" t="s">
        <v>417</v>
      </c>
      <c r="F3" s="749"/>
      <c r="G3" s="749"/>
      <c r="H3" s="748" t="s">
        <v>800</v>
      </c>
      <c r="I3" s="749"/>
      <c r="J3" s="749"/>
      <c r="K3" s="745" t="s">
        <v>418</v>
      </c>
    </row>
    <row r="4" spans="1:15" ht="75" x14ac:dyDescent="0.2">
      <c r="A4" s="754"/>
      <c r="B4" s="747"/>
      <c r="C4" s="747"/>
      <c r="D4" s="747"/>
      <c r="E4" s="547" t="s">
        <v>804</v>
      </c>
      <c r="F4" s="547" t="s">
        <v>805</v>
      </c>
      <c r="G4" s="547" t="s">
        <v>421</v>
      </c>
      <c r="H4" s="547" t="s">
        <v>804</v>
      </c>
      <c r="I4" s="547" t="s">
        <v>805</v>
      </c>
      <c r="J4" s="547" t="s">
        <v>421</v>
      </c>
      <c r="K4" s="746"/>
    </row>
    <row r="5" spans="1:15" ht="15" customHeight="1" x14ac:dyDescent="0.2">
      <c r="A5" s="754"/>
      <c r="B5" s="747"/>
      <c r="C5" s="747"/>
      <c r="D5" s="747"/>
      <c r="E5" s="547" t="s">
        <v>806</v>
      </c>
      <c r="F5" s="547" t="s">
        <v>82</v>
      </c>
      <c r="G5" s="547" t="s">
        <v>807</v>
      </c>
      <c r="H5" s="547" t="s">
        <v>806</v>
      </c>
      <c r="I5" s="547" t="s">
        <v>82</v>
      </c>
      <c r="J5" s="547" t="s">
        <v>807</v>
      </c>
      <c r="K5" s="553"/>
    </row>
    <row r="6" spans="1:15" x14ac:dyDescent="0.2">
      <c r="A6" s="575">
        <v>1</v>
      </c>
      <c r="B6" s="547">
        <v>2</v>
      </c>
      <c r="C6" s="547">
        <v>3</v>
      </c>
      <c r="D6" s="547">
        <v>4</v>
      </c>
      <c r="E6" s="547">
        <v>5</v>
      </c>
      <c r="F6" s="547">
        <v>6</v>
      </c>
      <c r="G6" s="547">
        <v>7</v>
      </c>
      <c r="H6" s="547">
        <v>5</v>
      </c>
      <c r="I6" s="547">
        <v>6</v>
      </c>
      <c r="J6" s="547">
        <v>7</v>
      </c>
      <c r="K6" s="576">
        <v>8</v>
      </c>
    </row>
    <row r="7" spans="1:15" x14ac:dyDescent="0.2">
      <c r="A7" s="752" t="s">
        <v>458</v>
      </c>
      <c r="B7" s="753" t="s">
        <v>424</v>
      </c>
      <c r="C7" s="753">
        <v>1</v>
      </c>
      <c r="D7" s="577" t="s">
        <v>808</v>
      </c>
      <c r="E7" s="552">
        <v>400</v>
      </c>
      <c r="F7" s="551">
        <v>0</v>
      </c>
      <c r="G7" s="552">
        <f t="shared" ref="G7:G24" si="0">E7*F7/100</f>
        <v>0</v>
      </c>
      <c r="H7" s="552">
        <v>400</v>
      </c>
      <c r="I7" s="551">
        <v>0</v>
      </c>
      <c r="J7" s="552">
        <f t="shared" ref="J7:J24" si="1">H7*I7/100</f>
        <v>0</v>
      </c>
      <c r="K7" s="553"/>
      <c r="L7" s="43"/>
      <c r="M7" s="43" t="e">
        <f>I35+I41</f>
        <v>#REF!</v>
      </c>
    </row>
    <row r="8" spans="1:15" x14ac:dyDescent="0.2">
      <c r="A8" s="752"/>
      <c r="B8" s="753"/>
      <c r="C8" s="753"/>
      <c r="D8" s="577" t="s">
        <v>809</v>
      </c>
      <c r="E8" s="552">
        <v>300</v>
      </c>
      <c r="F8" s="551">
        <v>0</v>
      </c>
      <c r="G8" s="552">
        <f t="shared" si="0"/>
        <v>0</v>
      </c>
      <c r="H8" s="552">
        <v>300</v>
      </c>
      <c r="I8" s="551">
        <v>0</v>
      </c>
      <c r="J8" s="552">
        <f t="shared" si="1"/>
        <v>0</v>
      </c>
      <c r="K8" s="553"/>
      <c r="L8" s="43"/>
      <c r="M8" s="37" t="e">
        <f>M7*100/I43</f>
        <v>#REF!</v>
      </c>
    </row>
    <row r="9" spans="1:15" x14ac:dyDescent="0.2">
      <c r="A9" s="752"/>
      <c r="B9" s="753" t="s">
        <v>810</v>
      </c>
      <c r="C9" s="753" t="s">
        <v>7</v>
      </c>
      <c r="D9" s="577" t="s">
        <v>808</v>
      </c>
      <c r="E9" s="552">
        <v>230</v>
      </c>
      <c r="F9" s="551">
        <v>0</v>
      </c>
      <c r="G9" s="552">
        <f t="shared" si="0"/>
        <v>0</v>
      </c>
      <c r="H9" s="552">
        <v>230</v>
      </c>
      <c r="I9" s="551">
        <v>0</v>
      </c>
      <c r="J9" s="552">
        <f t="shared" si="1"/>
        <v>0</v>
      </c>
      <c r="K9" s="553"/>
      <c r="L9" s="43"/>
    </row>
    <row r="10" spans="1:15" x14ac:dyDescent="0.2">
      <c r="A10" s="752"/>
      <c r="B10" s="753"/>
      <c r="C10" s="753"/>
      <c r="D10" s="577" t="s">
        <v>809</v>
      </c>
      <c r="E10" s="552">
        <v>170</v>
      </c>
      <c r="F10" s="551">
        <v>0</v>
      </c>
      <c r="G10" s="552">
        <f t="shared" si="0"/>
        <v>0</v>
      </c>
      <c r="H10" s="552">
        <v>170</v>
      </c>
      <c r="I10" s="551">
        <v>0</v>
      </c>
      <c r="J10" s="552">
        <f t="shared" si="1"/>
        <v>0</v>
      </c>
      <c r="K10" s="553"/>
      <c r="L10" s="43"/>
    </row>
    <row r="11" spans="1:15" x14ac:dyDescent="0.2">
      <c r="A11" s="752"/>
      <c r="B11" s="753"/>
      <c r="C11" s="753" t="s">
        <v>72</v>
      </c>
      <c r="D11" s="577" t="s">
        <v>808</v>
      </c>
      <c r="E11" s="552">
        <v>290</v>
      </c>
      <c r="F11" s="551">
        <v>0</v>
      </c>
      <c r="G11" s="552">
        <f t="shared" si="0"/>
        <v>0</v>
      </c>
      <c r="H11" s="552">
        <v>290</v>
      </c>
      <c r="I11" s="551">
        <v>0</v>
      </c>
      <c r="J11" s="552">
        <f t="shared" si="1"/>
        <v>0</v>
      </c>
      <c r="K11" s="553"/>
      <c r="L11" s="43"/>
    </row>
    <row r="12" spans="1:15" x14ac:dyDescent="0.2">
      <c r="A12" s="752"/>
      <c r="B12" s="753"/>
      <c r="C12" s="753"/>
      <c r="D12" s="577" t="s">
        <v>809</v>
      </c>
      <c r="E12" s="552">
        <v>210</v>
      </c>
      <c r="F12" s="551">
        <v>0</v>
      </c>
      <c r="G12" s="552">
        <f t="shared" si="0"/>
        <v>0</v>
      </c>
      <c r="H12" s="552">
        <v>210</v>
      </c>
      <c r="I12" s="551">
        <v>0</v>
      </c>
      <c r="J12" s="552">
        <f t="shared" si="1"/>
        <v>0</v>
      </c>
      <c r="K12" s="553"/>
      <c r="L12" s="43"/>
    </row>
    <row r="13" spans="1:15" x14ac:dyDescent="0.2">
      <c r="A13" s="752"/>
      <c r="B13" s="738">
        <v>220</v>
      </c>
      <c r="C13" s="738">
        <v>1</v>
      </c>
      <c r="D13" s="578" t="s">
        <v>811</v>
      </c>
      <c r="E13" s="552">
        <v>260</v>
      </c>
      <c r="F13" s="551">
        <v>0</v>
      </c>
      <c r="G13" s="552">
        <f t="shared" si="0"/>
        <v>0</v>
      </c>
      <c r="H13" s="552">
        <v>260</v>
      </c>
      <c r="I13" s="551">
        <v>0</v>
      </c>
      <c r="J13" s="552">
        <f t="shared" si="1"/>
        <v>0</v>
      </c>
      <c r="K13" s="553"/>
      <c r="L13" s="43"/>
    </row>
    <row r="14" spans="1:15" x14ac:dyDescent="0.2">
      <c r="A14" s="752"/>
      <c r="B14" s="738"/>
      <c r="C14" s="738"/>
      <c r="D14" s="578" t="s">
        <v>808</v>
      </c>
      <c r="E14" s="552">
        <v>210</v>
      </c>
      <c r="F14" s="551">
        <v>0</v>
      </c>
      <c r="G14" s="552">
        <f t="shared" si="0"/>
        <v>0</v>
      </c>
      <c r="H14" s="552">
        <v>210</v>
      </c>
      <c r="I14" s="551">
        <v>0</v>
      </c>
      <c r="J14" s="552">
        <f t="shared" si="1"/>
        <v>0</v>
      </c>
      <c r="K14" s="553"/>
      <c r="L14" s="43"/>
      <c r="M14" s="43"/>
      <c r="O14" s="43"/>
    </row>
    <row r="15" spans="1:15" x14ac:dyDescent="0.2">
      <c r="A15" s="752"/>
      <c r="B15" s="738"/>
      <c r="C15" s="738"/>
      <c r="D15" s="578" t="s">
        <v>809</v>
      </c>
      <c r="E15" s="552">
        <v>140</v>
      </c>
      <c r="F15" s="551">
        <v>0</v>
      </c>
      <c r="G15" s="552">
        <f t="shared" si="0"/>
        <v>0</v>
      </c>
      <c r="H15" s="552">
        <v>140</v>
      </c>
      <c r="I15" s="551">
        <v>0</v>
      </c>
      <c r="J15" s="552">
        <f t="shared" si="1"/>
        <v>0</v>
      </c>
      <c r="K15" s="553"/>
      <c r="L15" s="43"/>
    </row>
    <row r="16" spans="1:15" x14ac:dyDescent="0.2">
      <c r="A16" s="752"/>
      <c r="B16" s="738"/>
      <c r="C16" s="738">
        <v>2</v>
      </c>
      <c r="D16" s="578" t="s">
        <v>808</v>
      </c>
      <c r="E16" s="552">
        <v>270</v>
      </c>
      <c r="F16" s="551">
        <v>0</v>
      </c>
      <c r="G16" s="552">
        <f t="shared" si="0"/>
        <v>0</v>
      </c>
      <c r="H16" s="552">
        <v>270</v>
      </c>
      <c r="I16" s="551">
        <v>0</v>
      </c>
      <c r="J16" s="552">
        <f t="shared" si="1"/>
        <v>0</v>
      </c>
      <c r="K16" s="553"/>
      <c r="L16" s="43"/>
      <c r="M16" s="43"/>
      <c r="O16" s="43"/>
    </row>
    <row r="17" spans="1:15" x14ac:dyDescent="0.2">
      <c r="A17" s="752"/>
      <c r="B17" s="738"/>
      <c r="C17" s="738"/>
      <c r="D17" s="578" t="s">
        <v>809</v>
      </c>
      <c r="E17" s="552">
        <v>180</v>
      </c>
      <c r="F17" s="579">
        <v>0</v>
      </c>
      <c r="G17" s="552">
        <f t="shared" si="0"/>
        <v>0</v>
      </c>
      <c r="H17" s="552">
        <v>180</v>
      </c>
      <c r="I17" s="579">
        <v>0</v>
      </c>
      <c r="J17" s="552">
        <f t="shared" si="1"/>
        <v>0</v>
      </c>
      <c r="K17" s="553"/>
      <c r="L17" s="43"/>
    </row>
    <row r="18" spans="1:15" x14ac:dyDescent="0.2">
      <c r="A18" s="752"/>
      <c r="B18" s="738" t="s">
        <v>425</v>
      </c>
      <c r="C18" s="738">
        <v>1</v>
      </c>
      <c r="D18" s="578" t="s">
        <v>811</v>
      </c>
      <c r="E18" s="552">
        <v>180</v>
      </c>
      <c r="F18" s="579">
        <v>0</v>
      </c>
      <c r="G18" s="552">
        <f t="shared" si="0"/>
        <v>0</v>
      </c>
      <c r="H18" s="552">
        <v>180</v>
      </c>
      <c r="I18" s="579">
        <v>0</v>
      </c>
      <c r="J18" s="552">
        <f t="shared" si="1"/>
        <v>0</v>
      </c>
      <c r="K18" s="553"/>
      <c r="L18" s="43"/>
    </row>
    <row r="19" spans="1:15" x14ac:dyDescent="0.2">
      <c r="A19" s="752"/>
      <c r="B19" s="738"/>
      <c r="C19" s="738"/>
      <c r="D19" s="578" t="s">
        <v>808</v>
      </c>
      <c r="E19" s="552">
        <v>160</v>
      </c>
      <c r="F19" s="579">
        <v>0</v>
      </c>
      <c r="G19" s="552">
        <f t="shared" si="0"/>
        <v>0</v>
      </c>
      <c r="H19" s="552">
        <v>160</v>
      </c>
      <c r="I19" s="579">
        <v>0</v>
      </c>
      <c r="J19" s="552">
        <f t="shared" si="1"/>
        <v>0</v>
      </c>
      <c r="K19" s="553"/>
      <c r="L19" s="43"/>
      <c r="M19" s="43"/>
      <c r="O19" s="43"/>
    </row>
    <row r="20" spans="1:15" x14ac:dyDescent="0.2">
      <c r="A20" s="752"/>
      <c r="B20" s="738"/>
      <c r="C20" s="738"/>
      <c r="D20" s="578" t="s">
        <v>809</v>
      </c>
      <c r="E20" s="552">
        <v>130</v>
      </c>
      <c r="F20" s="579">
        <v>0</v>
      </c>
      <c r="G20" s="552">
        <f t="shared" si="0"/>
        <v>0</v>
      </c>
      <c r="H20" s="552">
        <v>130</v>
      </c>
      <c r="I20" s="579">
        <v>0</v>
      </c>
      <c r="J20" s="552">
        <f t="shared" si="1"/>
        <v>0</v>
      </c>
      <c r="K20" s="553"/>
      <c r="L20" s="43"/>
      <c r="O20" s="43"/>
    </row>
    <row r="21" spans="1:15" x14ac:dyDescent="0.2">
      <c r="A21" s="752"/>
      <c r="B21" s="738"/>
      <c r="C21" s="738">
        <v>2</v>
      </c>
      <c r="D21" s="578" t="s">
        <v>808</v>
      </c>
      <c r="E21" s="552">
        <v>190</v>
      </c>
      <c r="F21" s="579">
        <v>2.5299999999999998</v>
      </c>
      <c r="G21" s="552">
        <f t="shared" si="0"/>
        <v>4.8069999999999995</v>
      </c>
      <c r="H21" s="552">
        <v>190</v>
      </c>
      <c r="I21" s="579" t="e">
        <f>'[3]1А. ВЛ-110'!K6</f>
        <v>#REF!</v>
      </c>
      <c r="J21" s="552" t="e">
        <f t="shared" si="1"/>
        <v>#REF!</v>
      </c>
      <c r="K21" s="553"/>
      <c r="L21" s="43"/>
      <c r="M21" s="43"/>
      <c r="O21" s="43"/>
    </row>
    <row r="22" spans="1:15" x14ac:dyDescent="0.2">
      <c r="A22" s="752"/>
      <c r="B22" s="738"/>
      <c r="C22" s="738"/>
      <c r="D22" s="578" t="s">
        <v>809</v>
      </c>
      <c r="E22" s="552">
        <v>160</v>
      </c>
      <c r="F22" s="579">
        <v>5.0999999999999996</v>
      </c>
      <c r="G22" s="552">
        <f t="shared" si="0"/>
        <v>8.16</v>
      </c>
      <c r="H22" s="552">
        <v>160</v>
      </c>
      <c r="I22" s="579" t="e">
        <f>'[3]1А. ВЛ-110'!L6</f>
        <v>#REF!</v>
      </c>
      <c r="J22" s="552" t="e">
        <f t="shared" si="1"/>
        <v>#REF!</v>
      </c>
      <c r="K22" s="553"/>
      <c r="L22" s="43"/>
      <c r="M22" s="43"/>
      <c r="O22" s="43"/>
    </row>
    <row r="23" spans="1:15" x14ac:dyDescent="0.2">
      <c r="A23" s="750" t="s">
        <v>457</v>
      </c>
      <c r="B23" s="556">
        <v>220</v>
      </c>
      <c r="C23" s="556" t="s">
        <v>35</v>
      </c>
      <c r="D23" s="578" t="s">
        <v>35</v>
      </c>
      <c r="E23" s="552">
        <v>3000</v>
      </c>
      <c r="F23" s="551">
        <v>0</v>
      </c>
      <c r="G23" s="552">
        <f t="shared" si="0"/>
        <v>0</v>
      </c>
      <c r="H23" s="552">
        <v>3000</v>
      </c>
      <c r="I23" s="551">
        <v>0</v>
      </c>
      <c r="J23" s="552">
        <f t="shared" si="1"/>
        <v>0</v>
      </c>
      <c r="K23" s="553"/>
      <c r="L23" s="43"/>
    </row>
    <row r="24" spans="1:15" x14ac:dyDescent="0.2">
      <c r="A24" s="750"/>
      <c r="B24" s="556">
        <v>110</v>
      </c>
      <c r="C24" s="556" t="s">
        <v>35</v>
      </c>
      <c r="D24" s="578" t="s">
        <v>35</v>
      </c>
      <c r="E24" s="552">
        <v>2300</v>
      </c>
      <c r="F24" s="551">
        <v>0</v>
      </c>
      <c r="G24" s="552">
        <f t="shared" si="0"/>
        <v>0</v>
      </c>
      <c r="H24" s="552">
        <v>2300</v>
      </c>
      <c r="I24" s="551">
        <v>0</v>
      </c>
      <c r="J24" s="552">
        <f t="shared" si="1"/>
        <v>0</v>
      </c>
      <c r="K24" s="553"/>
      <c r="L24" s="43"/>
    </row>
    <row r="25" spans="1:15" s="38" customFormat="1" x14ac:dyDescent="0.2">
      <c r="A25" s="578" t="s">
        <v>812</v>
      </c>
      <c r="B25" s="548"/>
      <c r="C25" s="548"/>
      <c r="D25" s="578"/>
      <c r="E25" s="565">
        <f t="shared" ref="E25:G25" si="2">SUM(E13:E24)</f>
        <v>7180</v>
      </c>
      <c r="F25" s="579">
        <v>7.629999999999999</v>
      </c>
      <c r="G25" s="565">
        <f t="shared" si="2"/>
        <v>12.966999999999999</v>
      </c>
      <c r="H25" s="565">
        <f>SUM(H13:H24)</f>
        <v>7180</v>
      </c>
      <c r="I25" s="579" t="e">
        <f>SUM(I13:I24)</f>
        <v>#REF!</v>
      </c>
      <c r="J25" s="565" t="e">
        <f>SUM(J13:J24)</f>
        <v>#REF!</v>
      </c>
      <c r="K25" s="567"/>
      <c r="L25" s="43"/>
      <c r="M25" s="579"/>
      <c r="O25" s="43"/>
    </row>
    <row r="26" spans="1:15" x14ac:dyDescent="0.2">
      <c r="A26" s="750" t="s">
        <v>458</v>
      </c>
      <c r="B26" s="738">
        <v>35</v>
      </c>
      <c r="C26" s="738">
        <v>1</v>
      </c>
      <c r="D26" s="578" t="s">
        <v>811</v>
      </c>
      <c r="E26" s="552">
        <v>170</v>
      </c>
      <c r="F26" s="551">
        <v>0.104</v>
      </c>
      <c r="G26" s="552">
        <f>E26*F26/100</f>
        <v>0.17679999999999998</v>
      </c>
      <c r="H26" s="552">
        <v>170</v>
      </c>
      <c r="I26" s="551" t="e">
        <f>'[3]2. ВЛ-35'!G6+'[3]2. ВЛ-35'!G7+'[3]2. ВЛ-35'!G8</f>
        <v>#REF!</v>
      </c>
      <c r="J26" s="552" t="e">
        <f>H26*I26/100</f>
        <v>#REF!</v>
      </c>
      <c r="K26" s="553"/>
      <c r="L26" s="43"/>
      <c r="O26" s="43"/>
    </row>
    <row r="27" spans="1:15" x14ac:dyDescent="0.2">
      <c r="A27" s="750"/>
      <c r="B27" s="738"/>
      <c r="C27" s="738"/>
      <c r="D27" s="578" t="s">
        <v>808</v>
      </c>
      <c r="E27" s="552">
        <v>140</v>
      </c>
      <c r="F27" s="551">
        <v>1.804</v>
      </c>
      <c r="G27" s="552">
        <f t="shared" ref="G27:G33" si="3">E27*F27/100</f>
        <v>2.5255999999999998</v>
      </c>
      <c r="H27" s="552">
        <v>140</v>
      </c>
      <c r="I27" s="551" t="e">
        <f>'[3]2. ВЛ-35'!H6+'[3]2. ВЛ-35'!H7+'[3]2. ВЛ-35'!H8</f>
        <v>#REF!</v>
      </c>
      <c r="J27" s="552" t="e">
        <f t="shared" ref="J27:J33" si="4">H27*I27/100</f>
        <v>#REF!</v>
      </c>
      <c r="K27" s="553"/>
      <c r="L27" s="43"/>
      <c r="O27" s="43"/>
    </row>
    <row r="28" spans="1:15" x14ac:dyDescent="0.2">
      <c r="A28" s="750"/>
      <c r="B28" s="738"/>
      <c r="C28" s="738"/>
      <c r="D28" s="578" t="s">
        <v>809</v>
      </c>
      <c r="E28" s="552">
        <v>120</v>
      </c>
      <c r="F28" s="551">
        <v>3.3200000000000003</v>
      </c>
      <c r="G28" s="552">
        <f t="shared" si="3"/>
        <v>3.9840000000000004</v>
      </c>
      <c r="H28" s="552">
        <v>120</v>
      </c>
      <c r="I28" s="551" t="e">
        <f>'[3]2. ВЛ-35'!I6+'[3]2. ВЛ-35'!I7+'[3]2. ВЛ-35'!I8</f>
        <v>#REF!</v>
      </c>
      <c r="J28" s="552" t="e">
        <f t="shared" si="4"/>
        <v>#REF!</v>
      </c>
      <c r="K28" s="553"/>
      <c r="L28" s="43"/>
      <c r="O28" s="43"/>
    </row>
    <row r="29" spans="1:15" x14ac:dyDescent="0.2">
      <c r="A29" s="750"/>
      <c r="B29" s="738"/>
      <c r="C29" s="738">
        <v>2</v>
      </c>
      <c r="D29" s="580" t="s">
        <v>808</v>
      </c>
      <c r="E29" s="552">
        <v>180</v>
      </c>
      <c r="F29" s="551">
        <v>0</v>
      </c>
      <c r="G29" s="552">
        <f t="shared" si="3"/>
        <v>0</v>
      </c>
      <c r="H29" s="552">
        <v>180</v>
      </c>
      <c r="I29" s="551">
        <v>0</v>
      </c>
      <c r="J29" s="552">
        <f t="shared" si="4"/>
        <v>0</v>
      </c>
      <c r="K29" s="553"/>
      <c r="L29" s="43"/>
      <c r="M29" s="44"/>
      <c r="O29" s="43"/>
    </row>
    <row r="30" spans="1:15" x14ac:dyDescent="0.2">
      <c r="A30" s="750"/>
      <c r="B30" s="738"/>
      <c r="C30" s="738"/>
      <c r="D30" s="580" t="s">
        <v>809</v>
      </c>
      <c r="E30" s="552">
        <v>150</v>
      </c>
      <c r="F30" s="551">
        <v>0</v>
      </c>
      <c r="G30" s="552">
        <f t="shared" si="3"/>
        <v>0</v>
      </c>
      <c r="H30" s="552">
        <v>150</v>
      </c>
      <c r="I30" s="551">
        <v>0</v>
      </c>
      <c r="J30" s="552">
        <f t="shared" si="4"/>
        <v>0</v>
      </c>
      <c r="K30" s="553"/>
      <c r="L30" s="43"/>
      <c r="O30" s="43"/>
    </row>
    <row r="31" spans="1:15" x14ac:dyDescent="0.2">
      <c r="A31" s="750"/>
      <c r="B31" s="738" t="s">
        <v>428</v>
      </c>
      <c r="C31" s="738" t="s">
        <v>35</v>
      </c>
      <c r="D31" s="580" t="s">
        <v>811</v>
      </c>
      <c r="E31" s="552">
        <v>160</v>
      </c>
      <c r="F31" s="551">
        <v>0</v>
      </c>
      <c r="G31" s="552">
        <f t="shared" si="3"/>
        <v>0</v>
      </c>
      <c r="H31" s="552">
        <v>160</v>
      </c>
      <c r="I31" s="551" t="e">
        <f>'[3]3. ВЛ-10'!G28+'[3]3А. ВЛ-10'!J117</f>
        <v>#REF!</v>
      </c>
      <c r="J31" s="552" t="e">
        <f t="shared" si="4"/>
        <v>#REF!</v>
      </c>
      <c r="K31" s="553"/>
      <c r="L31" s="43"/>
    </row>
    <row r="32" spans="1:15" x14ac:dyDescent="0.2">
      <c r="A32" s="750"/>
      <c r="B32" s="738"/>
      <c r="C32" s="738"/>
      <c r="D32" s="580" t="s">
        <v>813</v>
      </c>
      <c r="E32" s="552">
        <v>140</v>
      </c>
      <c r="F32" s="551">
        <v>0</v>
      </c>
      <c r="G32" s="552">
        <f t="shared" si="3"/>
        <v>0</v>
      </c>
      <c r="H32" s="552">
        <v>140</v>
      </c>
      <c r="I32" s="551" t="e">
        <f>'[3]3. ВЛ-10'!H28+'[3]3А. ВЛ-10'!K117</f>
        <v>#REF!</v>
      </c>
      <c r="J32" s="552" t="e">
        <f t="shared" si="4"/>
        <v>#REF!</v>
      </c>
      <c r="K32" s="553"/>
      <c r="L32" s="43"/>
      <c r="O32" s="43"/>
    </row>
    <row r="33" spans="1:12" x14ac:dyDescent="0.2">
      <c r="A33" s="750"/>
      <c r="B33" s="738"/>
      <c r="C33" s="738"/>
      <c r="D33" s="580" t="s">
        <v>814</v>
      </c>
      <c r="E33" s="552">
        <v>110</v>
      </c>
      <c r="F33" s="551">
        <v>18.863000000000007</v>
      </c>
      <c r="G33" s="552">
        <f t="shared" si="3"/>
        <v>20.749300000000009</v>
      </c>
      <c r="H33" s="552">
        <v>110</v>
      </c>
      <c r="I33" s="551" t="e">
        <f>'[3]3А. ВЛ-10'!L117+'[3]3. ВЛ-10'!I28</f>
        <v>#REF!</v>
      </c>
      <c r="J33" s="552" t="e">
        <f t="shared" si="4"/>
        <v>#REF!</v>
      </c>
      <c r="K33" s="562"/>
      <c r="L33" s="581"/>
    </row>
    <row r="34" spans="1:12" x14ac:dyDescent="0.2">
      <c r="A34" s="750" t="s">
        <v>457</v>
      </c>
      <c r="B34" s="556" t="s">
        <v>815</v>
      </c>
      <c r="C34" s="556" t="s">
        <v>35</v>
      </c>
      <c r="D34" s="580" t="s">
        <v>35</v>
      </c>
      <c r="E34" s="552">
        <v>470</v>
      </c>
      <c r="F34" s="551">
        <v>0</v>
      </c>
      <c r="G34" s="552">
        <f>E34*F34/100</f>
        <v>0</v>
      </c>
      <c r="H34" s="552">
        <v>470</v>
      </c>
      <c r="I34" s="551">
        <v>0</v>
      </c>
      <c r="J34" s="552">
        <f>H34*I34/100</f>
        <v>0</v>
      </c>
      <c r="K34" s="553"/>
      <c r="L34" s="581"/>
    </row>
    <row r="35" spans="1:12" x14ac:dyDescent="0.2">
      <c r="A35" s="750"/>
      <c r="B35" s="556" t="s">
        <v>816</v>
      </c>
      <c r="C35" s="556" t="s">
        <v>35</v>
      </c>
      <c r="D35" s="580" t="s">
        <v>35</v>
      </c>
      <c r="E35" s="552">
        <v>350</v>
      </c>
      <c r="F35" s="551">
        <v>32.8568</v>
      </c>
      <c r="G35" s="552">
        <f>E35*F35/100</f>
        <v>114.99879999999999</v>
      </c>
      <c r="H35" s="552">
        <v>350</v>
      </c>
      <c r="I35" s="551" t="e">
        <f>'[3]5А. КЛ-10'!H116+'[3]3А. ВЛ-10'!M117+'[3]3. ВЛ-10'!J28+'[3]5. КЛ-10'!E38</f>
        <v>#REF!</v>
      </c>
      <c r="J35" s="552" t="e">
        <f>H35*I35/100</f>
        <v>#REF!</v>
      </c>
      <c r="K35" s="562"/>
      <c r="L35" s="581"/>
    </row>
    <row r="36" spans="1:12" s="38" customFormat="1" x14ac:dyDescent="0.2">
      <c r="A36" s="578" t="s">
        <v>817</v>
      </c>
      <c r="B36" s="548"/>
      <c r="C36" s="548"/>
      <c r="D36" s="578"/>
      <c r="E36" s="565">
        <f t="shared" ref="E36:G36" si="5">SUM(E26:E30)+E34</f>
        <v>1230</v>
      </c>
      <c r="F36" s="579">
        <f t="shared" si="5"/>
        <v>5.2280000000000006</v>
      </c>
      <c r="G36" s="565">
        <f t="shared" si="5"/>
        <v>6.6864000000000008</v>
      </c>
      <c r="H36" s="565">
        <f>SUM(H26:H30)+H34</f>
        <v>1230</v>
      </c>
      <c r="I36" s="579" t="e">
        <f>SUM(I26:I30)+I34</f>
        <v>#REF!</v>
      </c>
      <c r="J36" s="565" t="e">
        <f>SUM(J26:J30)+J34</f>
        <v>#REF!</v>
      </c>
      <c r="K36" s="567"/>
      <c r="L36" s="43"/>
    </row>
    <row r="37" spans="1:12" s="38" customFormat="1" x14ac:dyDescent="0.2">
      <c r="A37" s="578" t="s">
        <v>818</v>
      </c>
      <c r="B37" s="548"/>
      <c r="C37" s="548"/>
      <c r="D37" s="578"/>
      <c r="E37" s="565">
        <f t="shared" ref="E37:G37" si="6">SUM(E31:E33)+E35</f>
        <v>760</v>
      </c>
      <c r="F37" s="579">
        <f t="shared" si="6"/>
        <v>51.719800000000006</v>
      </c>
      <c r="G37" s="565">
        <f t="shared" si="6"/>
        <v>135.74809999999999</v>
      </c>
      <c r="H37" s="565">
        <f>SUM(H31:H33)+H35</f>
        <v>760</v>
      </c>
      <c r="I37" s="579" t="e">
        <f>SUM(I31:I33)+I35</f>
        <v>#REF!</v>
      </c>
      <c r="J37" s="565" t="e">
        <f>SUM(J31:J33)+J35</f>
        <v>#REF!</v>
      </c>
      <c r="K37" s="582"/>
      <c r="L37" s="43"/>
    </row>
    <row r="38" spans="1:12" x14ac:dyDescent="0.2">
      <c r="A38" s="750" t="s">
        <v>458</v>
      </c>
      <c r="B38" s="738" t="s">
        <v>819</v>
      </c>
      <c r="C38" s="738" t="s">
        <v>35</v>
      </c>
      <c r="D38" s="580" t="s">
        <v>811</v>
      </c>
      <c r="E38" s="552">
        <v>260</v>
      </c>
      <c r="F38" s="551">
        <v>0</v>
      </c>
      <c r="G38" s="552">
        <f>E38*F38/100</f>
        <v>0</v>
      </c>
      <c r="H38" s="552">
        <v>260</v>
      </c>
      <c r="I38" s="551">
        <v>0</v>
      </c>
      <c r="J38" s="552">
        <f>H38*I38/100</f>
        <v>0</v>
      </c>
      <c r="K38" s="553"/>
      <c r="L38" s="43"/>
    </row>
    <row r="39" spans="1:12" x14ac:dyDescent="0.2">
      <c r="A39" s="750"/>
      <c r="B39" s="738"/>
      <c r="C39" s="738"/>
      <c r="D39" s="580" t="s">
        <v>813</v>
      </c>
      <c r="E39" s="552">
        <v>220</v>
      </c>
      <c r="F39" s="583">
        <v>0</v>
      </c>
      <c r="G39" s="552">
        <f>E39*F39/100</f>
        <v>0</v>
      </c>
      <c r="H39" s="552">
        <v>220</v>
      </c>
      <c r="I39" s="583">
        <v>0</v>
      </c>
      <c r="J39" s="552">
        <f>H39*I39/100</f>
        <v>0</v>
      </c>
      <c r="K39" s="553"/>
      <c r="L39" s="43"/>
    </row>
    <row r="40" spans="1:12" x14ac:dyDescent="0.2">
      <c r="A40" s="750"/>
      <c r="B40" s="738"/>
      <c r="C40" s="738"/>
      <c r="D40" s="580" t="s">
        <v>814</v>
      </c>
      <c r="E40" s="552">
        <v>150</v>
      </c>
      <c r="F40" s="551">
        <v>0</v>
      </c>
      <c r="G40" s="552">
        <f>E40*F40/100</f>
        <v>0</v>
      </c>
      <c r="H40" s="552">
        <v>150</v>
      </c>
      <c r="I40" s="551" t="e">
        <f>'[3]4. ВЛ-0,4'!I17+'[3]4А. ВЛ-0,4'!L702</f>
        <v>#REF!</v>
      </c>
      <c r="J40" s="552" t="e">
        <f>H40*I40/100</f>
        <v>#REF!</v>
      </c>
      <c r="K40" s="553"/>
      <c r="L40" s="43"/>
    </row>
    <row r="41" spans="1:12" x14ac:dyDescent="0.2">
      <c r="A41" s="580" t="s">
        <v>457</v>
      </c>
      <c r="B41" s="556" t="s">
        <v>820</v>
      </c>
      <c r="C41" s="556" t="s">
        <v>35</v>
      </c>
      <c r="D41" s="580" t="s">
        <v>35</v>
      </c>
      <c r="E41" s="552">
        <v>270</v>
      </c>
      <c r="F41" s="551">
        <v>30.735500000000002</v>
      </c>
      <c r="G41" s="552">
        <f>E41*F41/100</f>
        <v>82.985850000000013</v>
      </c>
      <c r="H41" s="552">
        <v>270</v>
      </c>
      <c r="I41" s="551" t="e">
        <f>'[3]6. КЛ-0,4'!E48+'[3]6А. КЛ-0,4'!H240</f>
        <v>#REF!</v>
      </c>
      <c r="J41" s="552" t="e">
        <f>H41*I41/100</f>
        <v>#REF!</v>
      </c>
      <c r="K41" s="553"/>
      <c r="L41" s="43"/>
    </row>
    <row r="42" spans="1:12" s="38" customFormat="1" x14ac:dyDescent="0.2">
      <c r="A42" s="578" t="s">
        <v>821</v>
      </c>
      <c r="B42" s="548"/>
      <c r="C42" s="548"/>
      <c r="D42" s="578"/>
      <c r="E42" s="565">
        <f t="shared" ref="E42:G42" si="7">SUM(E38:E41)</f>
        <v>900</v>
      </c>
      <c r="F42" s="579">
        <f t="shared" si="7"/>
        <v>30.735500000000002</v>
      </c>
      <c r="G42" s="565">
        <f t="shared" si="7"/>
        <v>82.985850000000013</v>
      </c>
      <c r="H42" s="565">
        <f>SUM(H38:H41)</f>
        <v>900</v>
      </c>
      <c r="I42" s="579" t="e">
        <f>SUM(I38:I41)</f>
        <v>#REF!</v>
      </c>
      <c r="J42" s="565" t="e">
        <f>SUM(J38:J41)</f>
        <v>#REF!</v>
      </c>
      <c r="K42" s="567"/>
      <c r="L42" s="43"/>
    </row>
    <row r="43" spans="1:12" s="586" customFormat="1" ht="15" customHeight="1" x14ac:dyDescent="0.2">
      <c r="A43" s="751" t="s">
        <v>226</v>
      </c>
      <c r="B43" s="751"/>
      <c r="C43" s="563" t="s">
        <v>179</v>
      </c>
      <c r="D43" s="584"/>
      <c r="E43" s="564"/>
      <c r="F43" s="579">
        <f>F44+F45+F46+F47</f>
        <v>95.313300000000012</v>
      </c>
      <c r="G43" s="565">
        <f>G44+G45+G46+G47</f>
        <v>238.38735000000003</v>
      </c>
      <c r="H43" s="564" t="s">
        <v>321</v>
      </c>
      <c r="I43" s="579" t="e">
        <f>I44+I45+I46+I47</f>
        <v>#REF!</v>
      </c>
      <c r="J43" s="565" t="e">
        <f>J44+J45+J46+J47</f>
        <v>#REF!</v>
      </c>
      <c r="K43" s="585" t="s">
        <v>321</v>
      </c>
      <c r="L43" s="43"/>
    </row>
    <row r="44" spans="1:12" s="586" customFormat="1" x14ac:dyDescent="0.2">
      <c r="A44" s="751"/>
      <c r="B44" s="751"/>
      <c r="C44" s="587" t="s">
        <v>175</v>
      </c>
      <c r="D44" s="588"/>
      <c r="E44" s="564"/>
      <c r="F44" s="579">
        <f>F25</f>
        <v>7.629999999999999</v>
      </c>
      <c r="G44" s="565">
        <f>G25</f>
        <v>12.966999999999999</v>
      </c>
      <c r="H44" s="564"/>
      <c r="I44" s="579" t="e">
        <f>I25</f>
        <v>#REF!</v>
      </c>
      <c r="J44" s="565" t="e">
        <f>J25</f>
        <v>#REF!</v>
      </c>
      <c r="K44" s="585"/>
      <c r="L44" s="43"/>
    </row>
    <row r="45" spans="1:12" s="586" customFormat="1" x14ac:dyDescent="0.2">
      <c r="A45" s="751"/>
      <c r="B45" s="751"/>
      <c r="C45" s="587" t="s">
        <v>176</v>
      </c>
      <c r="D45" s="588"/>
      <c r="E45" s="564"/>
      <c r="F45" s="579">
        <f>F36</f>
        <v>5.2280000000000006</v>
      </c>
      <c r="G45" s="565">
        <f>G36</f>
        <v>6.6864000000000008</v>
      </c>
      <c r="H45" s="564"/>
      <c r="I45" s="579" t="e">
        <f>I36</f>
        <v>#REF!</v>
      </c>
      <c r="J45" s="565" t="e">
        <f>J36</f>
        <v>#REF!</v>
      </c>
      <c r="K45" s="585"/>
      <c r="L45" s="43"/>
    </row>
    <row r="46" spans="1:12" s="586" customFormat="1" x14ac:dyDescent="0.2">
      <c r="A46" s="751"/>
      <c r="B46" s="751"/>
      <c r="C46" s="587" t="s">
        <v>177</v>
      </c>
      <c r="D46" s="588"/>
      <c r="E46" s="564"/>
      <c r="F46" s="579">
        <f>F37</f>
        <v>51.719800000000006</v>
      </c>
      <c r="G46" s="565">
        <f>G37</f>
        <v>135.74809999999999</v>
      </c>
      <c r="H46" s="564"/>
      <c r="I46" s="579" t="e">
        <f>I37</f>
        <v>#REF!</v>
      </c>
      <c r="J46" s="565" t="e">
        <f>J37</f>
        <v>#REF!</v>
      </c>
      <c r="K46" s="585"/>
      <c r="L46" s="43"/>
    </row>
    <row r="47" spans="1:12" s="586" customFormat="1" x14ac:dyDescent="0.2">
      <c r="A47" s="751"/>
      <c r="B47" s="751"/>
      <c r="C47" s="587" t="s">
        <v>178</v>
      </c>
      <c r="D47" s="588"/>
      <c r="E47" s="564"/>
      <c r="F47" s="579">
        <f>F42</f>
        <v>30.735500000000002</v>
      </c>
      <c r="G47" s="565">
        <f>G42</f>
        <v>82.985850000000013</v>
      </c>
      <c r="H47" s="564"/>
      <c r="I47" s="579" t="e">
        <f>I42</f>
        <v>#REF!</v>
      </c>
      <c r="J47" s="565" t="e">
        <f>J42</f>
        <v>#REF!</v>
      </c>
      <c r="K47" s="585"/>
      <c r="L47" s="43"/>
    </row>
    <row r="48" spans="1:12" s="595" customFormat="1" x14ac:dyDescent="0.2">
      <c r="A48" s="589" t="s">
        <v>822</v>
      </c>
      <c r="B48" s="590"/>
      <c r="C48" s="591"/>
      <c r="D48" s="592"/>
      <c r="E48" s="593"/>
      <c r="F48" s="594"/>
      <c r="G48" s="593"/>
      <c r="H48" s="593"/>
      <c r="I48" s="594"/>
      <c r="J48" s="593"/>
    </row>
    <row r="49" spans="1:10" s="595" customFormat="1" x14ac:dyDescent="0.2">
      <c r="A49" s="589" t="s">
        <v>823</v>
      </c>
      <c r="B49" s="590"/>
      <c r="C49" s="591"/>
      <c r="D49" s="592"/>
      <c r="E49" s="593"/>
      <c r="F49" s="594"/>
      <c r="G49" s="593"/>
      <c r="H49" s="593"/>
      <c r="I49" s="594"/>
      <c r="J49" s="593"/>
    </row>
    <row r="50" spans="1:10" s="595" customFormat="1" x14ac:dyDescent="0.2">
      <c r="A50" s="589" t="s">
        <v>824</v>
      </c>
      <c r="B50" s="590"/>
      <c r="C50" s="591"/>
      <c r="D50" s="592"/>
      <c r="E50" s="593"/>
      <c r="F50" s="594"/>
      <c r="G50" s="593"/>
      <c r="H50" s="593"/>
      <c r="I50" s="594"/>
      <c r="J50" s="593"/>
    </row>
    <row r="51" spans="1:10" s="595" customFormat="1" x14ac:dyDescent="0.2">
      <c r="A51" s="589" t="s">
        <v>825</v>
      </c>
      <c r="B51" s="590"/>
      <c r="C51" s="591"/>
      <c r="D51" s="592"/>
      <c r="E51" s="593"/>
      <c r="F51" s="594"/>
      <c r="G51" s="593"/>
      <c r="H51" s="593"/>
      <c r="I51" s="594"/>
      <c r="J51" s="593"/>
    </row>
    <row r="52" spans="1:10" s="595" customFormat="1" x14ac:dyDescent="0.2">
      <c r="A52" s="596" t="s">
        <v>826</v>
      </c>
      <c r="B52" s="597"/>
      <c r="C52" s="36"/>
      <c r="D52" s="37"/>
      <c r="E52" s="593"/>
      <c r="F52" s="594"/>
      <c r="G52" s="593"/>
      <c r="H52" s="593"/>
      <c r="I52" s="594"/>
      <c r="J52" s="593"/>
    </row>
    <row r="53" spans="1:10" x14ac:dyDescent="0.2">
      <c r="A53" s="596" t="s">
        <v>827</v>
      </c>
    </row>
    <row r="54" spans="1:10" s="598" customFormat="1" x14ac:dyDescent="0.2">
      <c r="B54" s="599"/>
      <c r="C54" s="600"/>
      <c r="E54" s="601"/>
      <c r="F54" s="602"/>
      <c r="G54" s="601"/>
      <c r="H54" s="601"/>
      <c r="I54" s="602"/>
      <c r="J54" s="601"/>
    </row>
    <row r="55" spans="1:10" s="43" customFormat="1" x14ac:dyDescent="0.2">
      <c r="B55" s="603"/>
      <c r="C55" s="46"/>
      <c r="F55" s="47"/>
      <c r="G55" s="48"/>
      <c r="I55" s="47"/>
      <c r="J55" s="48"/>
    </row>
    <row r="56" spans="1:10" s="43" customFormat="1" x14ac:dyDescent="0.2">
      <c r="B56" s="603"/>
      <c r="C56" s="46"/>
      <c r="F56" s="47"/>
      <c r="G56" s="48"/>
      <c r="I56" s="47"/>
      <c r="J56" s="48"/>
    </row>
    <row r="57" spans="1:10" s="43" customFormat="1" x14ac:dyDescent="0.2">
      <c r="B57" s="603"/>
      <c r="C57" s="46"/>
      <c r="F57" s="47"/>
      <c r="G57" s="48"/>
      <c r="I57" s="47"/>
      <c r="J57" s="48"/>
    </row>
    <row r="58" spans="1:10" s="43" customFormat="1" x14ac:dyDescent="0.2">
      <c r="B58" s="603"/>
      <c r="C58" s="46"/>
      <c r="F58" s="47"/>
      <c r="G58" s="48"/>
      <c r="I58" s="47"/>
      <c r="J58" s="48"/>
    </row>
    <row r="59" spans="1:10" s="43" customFormat="1" x14ac:dyDescent="0.2">
      <c r="B59" s="603"/>
      <c r="C59" s="46"/>
      <c r="F59" s="47"/>
      <c r="G59" s="48"/>
      <c r="I59" s="47"/>
      <c r="J59" s="48"/>
    </row>
    <row r="60" spans="1:10" s="43" customFormat="1" x14ac:dyDescent="0.2">
      <c r="B60" s="603"/>
      <c r="C60" s="46"/>
      <c r="F60" s="47"/>
      <c r="G60" s="48"/>
      <c r="I60" s="47"/>
      <c r="J60" s="48"/>
    </row>
    <row r="61" spans="1:10" s="43" customFormat="1" x14ac:dyDescent="0.2">
      <c r="B61" s="603"/>
      <c r="C61" s="46"/>
      <c r="F61" s="47"/>
      <c r="G61" s="48"/>
      <c r="I61" s="47"/>
      <c r="J61" s="48"/>
    </row>
    <row r="62" spans="1:10" s="43" customFormat="1" x14ac:dyDescent="0.2">
      <c r="B62" s="603"/>
      <c r="C62" s="46"/>
      <c r="F62" s="47"/>
      <c r="G62" s="48"/>
      <c r="I62" s="47"/>
      <c r="J62" s="48"/>
    </row>
    <row r="63" spans="1:10" s="43" customFormat="1" x14ac:dyDescent="0.2">
      <c r="B63" s="603"/>
      <c r="C63" s="46"/>
      <c r="F63" s="47"/>
      <c r="G63" s="48"/>
      <c r="I63" s="47"/>
      <c r="J63" s="48"/>
    </row>
    <row r="64" spans="1:10" s="43" customFormat="1" x14ac:dyDescent="0.2">
      <c r="B64" s="603"/>
      <c r="C64" s="46"/>
      <c r="F64" s="47"/>
      <c r="G64" s="48"/>
      <c r="I64" s="47"/>
      <c r="J64" s="48"/>
    </row>
    <row r="65" spans="2:10" s="43" customFormat="1" x14ac:dyDescent="0.2">
      <c r="B65" s="603"/>
      <c r="C65" s="46"/>
      <c r="F65" s="47"/>
      <c r="G65" s="48"/>
      <c r="I65" s="47"/>
      <c r="J65" s="48"/>
    </row>
    <row r="66" spans="2:10" s="43" customFormat="1" x14ac:dyDescent="0.2">
      <c r="B66" s="603"/>
      <c r="C66" s="46"/>
      <c r="F66" s="47"/>
      <c r="G66" s="48"/>
      <c r="I66" s="47"/>
      <c r="J66" s="48"/>
    </row>
    <row r="67" spans="2:10" s="43" customFormat="1" x14ac:dyDescent="0.2">
      <c r="B67" s="603"/>
      <c r="C67" s="46"/>
      <c r="F67" s="47"/>
      <c r="G67" s="48"/>
      <c r="I67" s="47"/>
      <c r="J67" s="48"/>
    </row>
    <row r="68" spans="2:10" s="43" customFormat="1" x14ac:dyDescent="0.2">
      <c r="B68" s="603"/>
      <c r="C68" s="46"/>
      <c r="F68" s="47"/>
      <c r="G68" s="48"/>
      <c r="I68" s="47"/>
      <c r="J68" s="48"/>
    </row>
    <row r="69" spans="2:10" s="43" customFormat="1" x14ac:dyDescent="0.2">
      <c r="B69" s="603"/>
      <c r="C69" s="46"/>
      <c r="F69" s="47"/>
      <c r="G69" s="48"/>
      <c r="I69" s="47"/>
      <c r="J69" s="48"/>
    </row>
    <row r="70" spans="2:10" s="43" customFormat="1" x14ac:dyDescent="0.2">
      <c r="B70" s="603"/>
      <c r="C70" s="46"/>
      <c r="F70" s="47"/>
      <c r="G70" s="48"/>
      <c r="I70" s="47"/>
      <c r="J70" s="48"/>
    </row>
    <row r="71" spans="2:10" s="43" customFormat="1" x14ac:dyDescent="0.2">
      <c r="B71" s="603"/>
      <c r="C71" s="46"/>
      <c r="F71" s="47"/>
      <c r="G71" s="48"/>
      <c r="I71" s="47"/>
      <c r="J71" s="48"/>
    </row>
    <row r="72" spans="2:10" s="43" customFormat="1" x14ac:dyDescent="0.2">
      <c r="B72" s="603"/>
      <c r="C72" s="46"/>
      <c r="F72" s="47"/>
      <c r="G72" s="48"/>
      <c r="I72" s="47"/>
      <c r="J72" s="48"/>
    </row>
    <row r="73" spans="2:10" s="43" customFormat="1" x14ac:dyDescent="0.2">
      <c r="B73" s="603"/>
      <c r="C73" s="46"/>
      <c r="F73" s="47"/>
      <c r="G73" s="48"/>
      <c r="I73" s="47"/>
      <c r="J73" s="48"/>
    </row>
    <row r="74" spans="2:10" s="43" customFormat="1" x14ac:dyDescent="0.2">
      <c r="B74" s="603"/>
      <c r="C74" s="46"/>
      <c r="F74" s="47"/>
      <c r="G74" s="48"/>
      <c r="I74" s="47"/>
      <c r="J74" s="48"/>
    </row>
    <row r="75" spans="2:10" s="43" customFormat="1" x14ac:dyDescent="0.2">
      <c r="B75" s="603"/>
      <c r="C75" s="46"/>
      <c r="F75" s="47"/>
      <c r="G75" s="48"/>
      <c r="I75" s="47"/>
      <c r="J75" s="48"/>
    </row>
    <row r="76" spans="2:10" s="43" customFormat="1" x14ac:dyDescent="0.2">
      <c r="B76" s="603"/>
      <c r="C76" s="46"/>
      <c r="F76" s="47"/>
      <c r="G76" s="48"/>
      <c r="I76" s="47"/>
      <c r="J76" s="48"/>
    </row>
    <row r="77" spans="2:10" s="43" customFormat="1" x14ac:dyDescent="0.2">
      <c r="B77" s="603"/>
      <c r="C77" s="46"/>
      <c r="F77" s="47"/>
      <c r="G77" s="48"/>
      <c r="I77" s="47"/>
      <c r="J77" s="48"/>
    </row>
    <row r="78" spans="2:10" s="43" customFormat="1" x14ac:dyDescent="0.2">
      <c r="B78" s="603"/>
      <c r="C78" s="46"/>
      <c r="F78" s="47"/>
      <c r="G78" s="48"/>
      <c r="I78" s="47"/>
      <c r="J78" s="48"/>
    </row>
    <row r="79" spans="2:10" s="43" customFormat="1" x14ac:dyDescent="0.2">
      <c r="B79" s="603"/>
      <c r="C79" s="46"/>
      <c r="F79" s="47"/>
      <c r="G79" s="48"/>
      <c r="I79" s="47"/>
      <c r="J79" s="48"/>
    </row>
    <row r="80" spans="2:10" s="43" customFormat="1" x14ac:dyDescent="0.2">
      <c r="B80" s="603"/>
      <c r="C80" s="46"/>
      <c r="F80" s="47"/>
      <c r="G80" s="48"/>
      <c r="I80" s="47"/>
      <c r="J80" s="48"/>
    </row>
    <row r="81" spans="2:10" s="43" customFormat="1" x14ac:dyDescent="0.2">
      <c r="B81" s="603"/>
      <c r="C81" s="46"/>
      <c r="F81" s="47"/>
      <c r="G81" s="48"/>
      <c r="I81" s="47"/>
      <c r="J81" s="48"/>
    </row>
    <row r="82" spans="2:10" s="43" customFormat="1" x14ac:dyDescent="0.2">
      <c r="B82" s="603"/>
      <c r="C82" s="46"/>
      <c r="F82" s="47"/>
      <c r="G82" s="48"/>
      <c r="I82" s="47"/>
      <c r="J82" s="48"/>
    </row>
    <row r="83" spans="2:10" s="43" customFormat="1" x14ac:dyDescent="0.2">
      <c r="B83" s="603"/>
      <c r="C83" s="46"/>
      <c r="F83" s="47"/>
      <c r="G83" s="48"/>
      <c r="I83" s="47"/>
      <c r="J83" s="48"/>
    </row>
    <row r="84" spans="2:10" s="43" customFormat="1" x14ac:dyDescent="0.2">
      <c r="B84" s="603"/>
      <c r="C84" s="46"/>
      <c r="F84" s="47"/>
      <c r="G84" s="48"/>
      <c r="I84" s="47"/>
      <c r="J84" s="48"/>
    </row>
    <row r="85" spans="2:10" s="43" customFormat="1" x14ac:dyDescent="0.2">
      <c r="B85" s="603"/>
      <c r="C85" s="46"/>
      <c r="F85" s="47"/>
      <c r="G85" s="48"/>
      <c r="I85" s="47"/>
      <c r="J85" s="48"/>
    </row>
    <row r="86" spans="2:10" s="43" customFormat="1" x14ac:dyDescent="0.2">
      <c r="B86" s="603"/>
      <c r="C86" s="46"/>
      <c r="F86" s="47"/>
      <c r="G86" s="48"/>
      <c r="I86" s="47"/>
      <c r="J86" s="48"/>
    </row>
    <row r="87" spans="2:10" s="43" customFormat="1" x14ac:dyDescent="0.2">
      <c r="B87" s="603"/>
      <c r="C87" s="46"/>
      <c r="F87" s="47"/>
      <c r="G87" s="48"/>
      <c r="I87" s="47"/>
      <c r="J87" s="48"/>
    </row>
    <row r="88" spans="2:10" s="43" customFormat="1" x14ac:dyDescent="0.2">
      <c r="B88" s="603"/>
      <c r="C88" s="46"/>
      <c r="F88" s="47"/>
      <c r="G88" s="48"/>
      <c r="I88" s="47"/>
      <c r="J88" s="48"/>
    </row>
    <row r="89" spans="2:10" s="43" customFormat="1" x14ac:dyDescent="0.2">
      <c r="B89" s="603"/>
      <c r="C89" s="46"/>
      <c r="F89" s="47"/>
      <c r="G89" s="48"/>
      <c r="I89" s="47"/>
      <c r="J89" s="48"/>
    </row>
    <row r="90" spans="2:10" s="43" customFormat="1" x14ac:dyDescent="0.2">
      <c r="B90" s="603"/>
      <c r="C90" s="46"/>
      <c r="F90" s="47"/>
      <c r="G90" s="48"/>
      <c r="I90" s="47"/>
      <c r="J90" s="48"/>
    </row>
    <row r="91" spans="2:10" s="43" customFormat="1" x14ac:dyDescent="0.2">
      <c r="B91" s="603"/>
      <c r="C91" s="46"/>
      <c r="F91" s="47"/>
      <c r="G91" s="48"/>
      <c r="I91" s="47"/>
      <c r="J91" s="48"/>
    </row>
    <row r="92" spans="2:10" s="43" customFormat="1" x14ac:dyDescent="0.2">
      <c r="B92" s="603"/>
      <c r="C92" s="46"/>
      <c r="F92" s="47"/>
      <c r="G92" s="48"/>
      <c r="I92" s="47"/>
      <c r="J92" s="48"/>
    </row>
    <row r="93" spans="2:10" s="43" customFormat="1" x14ac:dyDescent="0.2">
      <c r="B93" s="603"/>
      <c r="C93" s="46"/>
      <c r="F93" s="47"/>
      <c r="G93" s="48"/>
      <c r="I93" s="47"/>
      <c r="J93" s="48"/>
    </row>
    <row r="94" spans="2:10" s="43" customFormat="1" x14ac:dyDescent="0.2">
      <c r="B94" s="603"/>
      <c r="C94" s="46"/>
      <c r="F94" s="47"/>
      <c r="G94" s="48"/>
      <c r="I94" s="47"/>
      <c r="J94" s="48"/>
    </row>
    <row r="95" spans="2:10" s="43" customFormat="1" x14ac:dyDescent="0.2">
      <c r="B95" s="603"/>
      <c r="C95" s="46"/>
      <c r="F95" s="47"/>
      <c r="G95" s="48"/>
      <c r="I95" s="47"/>
      <c r="J95" s="48"/>
    </row>
    <row r="96" spans="2:10" s="43" customFormat="1" x14ac:dyDescent="0.2">
      <c r="B96" s="603"/>
      <c r="C96" s="46"/>
      <c r="F96" s="47"/>
      <c r="G96" s="48"/>
      <c r="I96" s="47"/>
      <c r="J96" s="48"/>
    </row>
    <row r="97" spans="2:10" s="43" customFormat="1" x14ac:dyDescent="0.2">
      <c r="B97" s="603"/>
      <c r="C97" s="46"/>
      <c r="F97" s="47"/>
      <c r="G97" s="48"/>
      <c r="I97" s="47"/>
      <c r="J97" s="48"/>
    </row>
    <row r="98" spans="2:10" s="43" customFormat="1" x14ac:dyDescent="0.2">
      <c r="B98" s="603"/>
      <c r="C98" s="46"/>
      <c r="F98" s="47"/>
      <c r="G98" s="48"/>
      <c r="I98" s="47"/>
      <c r="J98" s="48"/>
    </row>
    <row r="99" spans="2:10" s="43" customFormat="1" x14ac:dyDescent="0.2">
      <c r="B99" s="603"/>
      <c r="C99" s="46"/>
      <c r="F99" s="47"/>
      <c r="G99" s="48"/>
      <c r="I99" s="47"/>
      <c r="J99" s="48"/>
    </row>
    <row r="100" spans="2:10" s="43" customFormat="1" x14ac:dyDescent="0.2">
      <c r="B100" s="603"/>
      <c r="C100" s="46"/>
      <c r="F100" s="47"/>
      <c r="G100" s="48"/>
      <c r="I100" s="47"/>
      <c r="J100" s="48"/>
    </row>
    <row r="101" spans="2:10" s="43" customFormat="1" x14ac:dyDescent="0.2">
      <c r="B101" s="603"/>
      <c r="C101" s="46"/>
      <c r="F101" s="47"/>
      <c r="G101" s="48"/>
      <c r="I101" s="47"/>
      <c r="J101" s="48"/>
    </row>
    <row r="102" spans="2:10" s="43" customFormat="1" x14ac:dyDescent="0.2">
      <c r="B102" s="603"/>
      <c r="C102" s="46"/>
      <c r="F102" s="47"/>
      <c r="G102" s="48"/>
      <c r="I102" s="47"/>
      <c r="J102" s="48"/>
    </row>
    <row r="103" spans="2:10" s="43" customFormat="1" x14ac:dyDescent="0.2">
      <c r="B103" s="603"/>
      <c r="C103" s="46"/>
      <c r="F103" s="47"/>
      <c r="G103" s="48"/>
      <c r="I103" s="47"/>
      <c r="J103" s="48"/>
    </row>
    <row r="104" spans="2:10" s="43" customFormat="1" x14ac:dyDescent="0.2">
      <c r="B104" s="603"/>
      <c r="C104" s="46"/>
      <c r="F104" s="47"/>
      <c r="G104" s="48"/>
      <c r="I104" s="47"/>
      <c r="J104" s="48"/>
    </row>
    <row r="105" spans="2:10" s="43" customFormat="1" x14ac:dyDescent="0.2">
      <c r="B105" s="603"/>
      <c r="C105" s="46"/>
      <c r="F105" s="47"/>
      <c r="G105" s="48"/>
      <c r="I105" s="47"/>
      <c r="J105" s="48"/>
    </row>
    <row r="106" spans="2:10" s="43" customFormat="1" x14ac:dyDescent="0.2">
      <c r="B106" s="603"/>
      <c r="C106" s="46"/>
      <c r="F106" s="47"/>
      <c r="G106" s="48"/>
      <c r="I106" s="47"/>
      <c r="J106" s="48"/>
    </row>
    <row r="107" spans="2:10" s="43" customFormat="1" x14ac:dyDescent="0.2">
      <c r="B107" s="603"/>
      <c r="C107" s="46"/>
      <c r="F107" s="47"/>
      <c r="G107" s="48"/>
      <c r="I107" s="47"/>
      <c r="J107" s="48"/>
    </row>
    <row r="108" spans="2:10" s="43" customFormat="1" x14ac:dyDescent="0.2">
      <c r="B108" s="603"/>
      <c r="C108" s="46"/>
      <c r="F108" s="47"/>
      <c r="G108" s="48"/>
      <c r="I108" s="47"/>
      <c r="J108" s="48"/>
    </row>
    <row r="109" spans="2:10" s="43" customFormat="1" x14ac:dyDescent="0.2">
      <c r="B109" s="603"/>
      <c r="C109" s="46"/>
      <c r="F109" s="47"/>
      <c r="G109" s="48"/>
      <c r="I109" s="47"/>
      <c r="J109" s="48"/>
    </row>
    <row r="110" spans="2:10" s="43" customFormat="1" x14ac:dyDescent="0.2">
      <c r="B110" s="603"/>
      <c r="C110" s="46"/>
      <c r="F110" s="47"/>
      <c r="G110" s="48"/>
      <c r="I110" s="47"/>
      <c r="J110" s="48"/>
    </row>
    <row r="111" spans="2:10" s="43" customFormat="1" x14ac:dyDescent="0.2">
      <c r="B111" s="603"/>
      <c r="C111" s="46"/>
      <c r="F111" s="47"/>
      <c r="G111" s="48"/>
      <c r="I111" s="47"/>
      <c r="J111" s="48"/>
    </row>
    <row r="112" spans="2:10" s="43" customFormat="1" x14ac:dyDescent="0.2">
      <c r="B112" s="603"/>
      <c r="C112" s="46"/>
      <c r="F112" s="47"/>
      <c r="G112" s="48"/>
      <c r="I112" s="47"/>
      <c r="J112" s="48"/>
    </row>
    <row r="113" spans="2:10" s="43" customFormat="1" x14ac:dyDescent="0.2">
      <c r="B113" s="603"/>
      <c r="C113" s="46"/>
      <c r="F113" s="47"/>
      <c r="G113" s="48"/>
      <c r="I113" s="47"/>
      <c r="J113" s="48"/>
    </row>
    <row r="114" spans="2:10" s="43" customFormat="1" x14ac:dyDescent="0.2">
      <c r="B114" s="603"/>
      <c r="C114" s="46"/>
      <c r="F114" s="47"/>
      <c r="G114" s="48"/>
      <c r="I114" s="47"/>
      <c r="J114" s="48"/>
    </row>
    <row r="115" spans="2:10" s="43" customFormat="1" x14ac:dyDescent="0.2">
      <c r="B115" s="603"/>
      <c r="C115" s="46"/>
      <c r="F115" s="47"/>
      <c r="G115" s="48"/>
      <c r="I115" s="47"/>
      <c r="J115" s="48"/>
    </row>
    <row r="116" spans="2:10" s="43" customFormat="1" x14ac:dyDescent="0.2">
      <c r="B116" s="603"/>
      <c r="C116" s="46"/>
      <c r="F116" s="47"/>
      <c r="G116" s="48"/>
      <c r="I116" s="47"/>
      <c r="J116" s="48"/>
    </row>
    <row r="117" spans="2:10" s="43" customFormat="1" x14ac:dyDescent="0.2">
      <c r="B117" s="603"/>
      <c r="C117" s="46"/>
      <c r="F117" s="47"/>
      <c r="G117" s="48"/>
      <c r="I117" s="47"/>
      <c r="J117" s="48"/>
    </row>
    <row r="118" spans="2:10" s="43" customFormat="1" x14ac:dyDescent="0.2">
      <c r="B118" s="603"/>
      <c r="C118" s="46"/>
      <c r="F118" s="47"/>
      <c r="G118" s="48"/>
      <c r="I118" s="47"/>
      <c r="J118" s="48"/>
    </row>
    <row r="119" spans="2:10" s="43" customFormat="1" x14ac:dyDescent="0.2">
      <c r="B119" s="603"/>
      <c r="C119" s="46"/>
      <c r="F119" s="47"/>
      <c r="G119" s="48"/>
      <c r="I119" s="47"/>
      <c r="J119" s="48"/>
    </row>
    <row r="120" spans="2:10" s="43" customFormat="1" x14ac:dyDescent="0.2">
      <c r="B120" s="603"/>
      <c r="C120" s="46"/>
      <c r="F120" s="47"/>
      <c r="G120" s="48"/>
      <c r="I120" s="47"/>
      <c r="J120" s="48"/>
    </row>
    <row r="121" spans="2:10" s="43" customFormat="1" x14ac:dyDescent="0.2">
      <c r="B121" s="603"/>
      <c r="C121" s="46"/>
      <c r="F121" s="47"/>
      <c r="G121" s="48"/>
      <c r="I121" s="47"/>
      <c r="J121" s="48"/>
    </row>
    <row r="122" spans="2:10" s="43" customFormat="1" x14ac:dyDescent="0.2">
      <c r="B122" s="603"/>
      <c r="C122" s="46"/>
      <c r="F122" s="47"/>
      <c r="G122" s="48"/>
      <c r="I122" s="47"/>
      <c r="J122" s="48"/>
    </row>
    <row r="123" spans="2:10" s="43" customFormat="1" x14ac:dyDescent="0.2">
      <c r="B123" s="603"/>
      <c r="C123" s="46"/>
      <c r="F123" s="47"/>
      <c r="G123" s="48"/>
      <c r="I123" s="47"/>
      <c r="J123" s="48"/>
    </row>
    <row r="124" spans="2:10" s="43" customFormat="1" x14ac:dyDescent="0.2">
      <c r="B124" s="603"/>
      <c r="C124" s="46"/>
      <c r="F124" s="47"/>
      <c r="G124" s="48"/>
      <c r="I124" s="47"/>
      <c r="J124" s="48"/>
    </row>
    <row r="125" spans="2:10" s="43" customFormat="1" x14ac:dyDescent="0.2">
      <c r="B125" s="603"/>
      <c r="C125" s="46"/>
      <c r="F125" s="47"/>
      <c r="G125" s="48"/>
      <c r="I125" s="47"/>
      <c r="J125" s="48"/>
    </row>
    <row r="126" spans="2:10" s="43" customFormat="1" x14ac:dyDescent="0.2">
      <c r="B126" s="603"/>
      <c r="C126" s="46"/>
      <c r="F126" s="47"/>
      <c r="G126" s="48"/>
      <c r="I126" s="47"/>
      <c r="J126" s="48"/>
    </row>
    <row r="127" spans="2:10" s="43" customFormat="1" x14ac:dyDescent="0.2">
      <c r="B127" s="603"/>
      <c r="C127" s="46"/>
      <c r="F127" s="47"/>
      <c r="G127" s="48"/>
      <c r="I127" s="47"/>
      <c r="J127" s="48"/>
    </row>
    <row r="128" spans="2:10" s="43" customFormat="1" x14ac:dyDescent="0.2">
      <c r="B128" s="603"/>
      <c r="C128" s="46"/>
      <c r="F128" s="47"/>
      <c r="G128" s="48"/>
      <c r="I128" s="47"/>
      <c r="J128" s="48"/>
    </row>
    <row r="129" spans="2:10" s="43" customFormat="1" x14ac:dyDescent="0.2">
      <c r="B129" s="603"/>
      <c r="C129" s="46"/>
      <c r="F129" s="47"/>
      <c r="G129" s="48"/>
      <c r="I129" s="47"/>
      <c r="J129" s="48"/>
    </row>
    <row r="130" spans="2:10" s="43" customFormat="1" x14ac:dyDescent="0.2">
      <c r="B130" s="603"/>
      <c r="C130" s="46"/>
      <c r="F130" s="47"/>
      <c r="G130" s="48"/>
      <c r="I130" s="47"/>
      <c r="J130" s="48"/>
    </row>
    <row r="131" spans="2:10" s="43" customFormat="1" x14ac:dyDescent="0.2">
      <c r="B131" s="603"/>
      <c r="C131" s="46"/>
      <c r="F131" s="47"/>
      <c r="G131" s="48"/>
      <c r="I131" s="47"/>
      <c r="J131" s="48"/>
    </row>
    <row r="132" spans="2:10" s="43" customFormat="1" x14ac:dyDescent="0.2">
      <c r="B132" s="603"/>
      <c r="C132" s="46"/>
      <c r="F132" s="47"/>
      <c r="G132" s="48"/>
      <c r="I132" s="47"/>
      <c r="J132" s="48"/>
    </row>
    <row r="133" spans="2:10" s="43" customFormat="1" x14ac:dyDescent="0.2">
      <c r="B133" s="603"/>
      <c r="C133" s="46"/>
      <c r="F133" s="47"/>
      <c r="G133" s="48"/>
      <c r="I133" s="47"/>
      <c r="J133" s="48"/>
    </row>
    <row r="134" spans="2:10" s="43" customFormat="1" x14ac:dyDescent="0.2">
      <c r="B134" s="603"/>
      <c r="C134" s="46"/>
      <c r="F134" s="47"/>
      <c r="G134" s="48"/>
      <c r="I134" s="47"/>
      <c r="J134" s="48"/>
    </row>
    <row r="135" spans="2:10" s="43" customFormat="1" x14ac:dyDescent="0.2">
      <c r="B135" s="603"/>
      <c r="C135" s="46"/>
      <c r="F135" s="47"/>
      <c r="G135" s="48"/>
      <c r="I135" s="47"/>
      <c r="J135" s="48"/>
    </row>
    <row r="136" spans="2:10" s="43" customFormat="1" x14ac:dyDescent="0.2">
      <c r="B136" s="603"/>
      <c r="C136" s="46"/>
      <c r="F136" s="47"/>
      <c r="G136" s="48"/>
      <c r="I136" s="47"/>
      <c r="J136" s="48"/>
    </row>
    <row r="137" spans="2:10" s="43" customFormat="1" x14ac:dyDescent="0.2">
      <c r="B137" s="603"/>
      <c r="C137" s="46"/>
      <c r="F137" s="47"/>
      <c r="G137" s="48"/>
      <c r="I137" s="47"/>
      <c r="J137" s="48"/>
    </row>
    <row r="138" spans="2:10" s="43" customFormat="1" x14ac:dyDescent="0.2">
      <c r="B138" s="603"/>
      <c r="C138" s="46"/>
      <c r="F138" s="47"/>
      <c r="G138" s="48"/>
      <c r="I138" s="47"/>
      <c r="J138" s="48"/>
    </row>
    <row r="139" spans="2:10" s="43" customFormat="1" x14ac:dyDescent="0.2">
      <c r="B139" s="603"/>
      <c r="C139" s="46"/>
      <c r="F139" s="47"/>
      <c r="G139" s="48"/>
      <c r="I139" s="47"/>
      <c r="J139" s="48"/>
    </row>
    <row r="140" spans="2:10" s="43" customFormat="1" x14ac:dyDescent="0.2">
      <c r="B140" s="603"/>
      <c r="C140" s="46"/>
      <c r="F140" s="47"/>
      <c r="G140" s="48"/>
      <c r="I140" s="47"/>
      <c r="J140" s="48"/>
    </row>
    <row r="141" spans="2:10" s="43" customFormat="1" x14ac:dyDescent="0.2">
      <c r="B141" s="603"/>
      <c r="C141" s="46"/>
      <c r="F141" s="47"/>
      <c r="G141" s="48"/>
      <c r="I141" s="47"/>
      <c r="J141" s="48"/>
    </row>
    <row r="142" spans="2:10" s="43" customFormat="1" x14ac:dyDescent="0.2">
      <c r="B142" s="603"/>
      <c r="C142" s="46"/>
      <c r="F142" s="47"/>
      <c r="G142" s="48"/>
      <c r="I142" s="47"/>
      <c r="J142" s="48"/>
    </row>
    <row r="143" spans="2:10" s="43" customFormat="1" x14ac:dyDescent="0.2">
      <c r="B143" s="603"/>
      <c r="C143" s="46"/>
      <c r="F143" s="47"/>
      <c r="G143" s="48"/>
      <c r="I143" s="47"/>
      <c r="J143" s="48"/>
    </row>
    <row r="144" spans="2:10" s="43" customFormat="1" x14ac:dyDescent="0.2">
      <c r="B144" s="603"/>
      <c r="C144" s="46"/>
      <c r="F144" s="47"/>
      <c r="G144" s="48"/>
      <c r="I144" s="47"/>
      <c r="J144" s="48"/>
    </row>
    <row r="145" spans="2:10" s="43" customFormat="1" x14ac:dyDescent="0.2">
      <c r="B145" s="603"/>
      <c r="C145" s="46"/>
      <c r="F145" s="47"/>
      <c r="G145" s="48"/>
      <c r="I145" s="47"/>
      <c r="J145" s="48"/>
    </row>
    <row r="146" spans="2:10" s="43" customFormat="1" x14ac:dyDescent="0.2">
      <c r="B146" s="603"/>
      <c r="C146" s="46"/>
      <c r="F146" s="47"/>
      <c r="G146" s="48"/>
      <c r="I146" s="47"/>
      <c r="J146" s="48"/>
    </row>
    <row r="147" spans="2:10" s="43" customFormat="1" x14ac:dyDescent="0.2">
      <c r="B147" s="603"/>
      <c r="C147" s="46"/>
      <c r="F147" s="47"/>
      <c r="G147" s="48"/>
      <c r="I147" s="47"/>
      <c r="J147" s="48"/>
    </row>
    <row r="148" spans="2:10" s="43" customFormat="1" x14ac:dyDescent="0.2">
      <c r="B148" s="603"/>
      <c r="C148" s="46"/>
      <c r="F148" s="47"/>
      <c r="G148" s="48"/>
      <c r="I148" s="47"/>
      <c r="J148" s="48"/>
    </row>
    <row r="149" spans="2:10" s="43" customFormat="1" x14ac:dyDescent="0.2">
      <c r="B149" s="603"/>
      <c r="C149" s="46"/>
      <c r="F149" s="47"/>
      <c r="G149" s="48"/>
      <c r="I149" s="47"/>
      <c r="J149" s="48"/>
    </row>
    <row r="150" spans="2:10" s="43" customFormat="1" x14ac:dyDescent="0.2">
      <c r="B150" s="603"/>
      <c r="C150" s="46"/>
      <c r="F150" s="47"/>
      <c r="G150" s="48"/>
      <c r="I150" s="47"/>
      <c r="J150" s="48"/>
    </row>
    <row r="151" spans="2:10" s="43" customFormat="1" x14ac:dyDescent="0.2">
      <c r="B151" s="603"/>
      <c r="C151" s="46"/>
      <c r="F151" s="47"/>
      <c r="G151" s="48"/>
      <c r="I151" s="47"/>
      <c r="J151" s="48"/>
    </row>
    <row r="152" spans="2:10" s="43" customFormat="1" x14ac:dyDescent="0.2">
      <c r="B152" s="603"/>
      <c r="C152" s="46"/>
      <c r="F152" s="47"/>
      <c r="G152" s="48"/>
      <c r="I152" s="47"/>
      <c r="J152" s="48"/>
    </row>
    <row r="153" spans="2:10" s="43" customFormat="1" x14ac:dyDescent="0.2">
      <c r="B153" s="603"/>
      <c r="C153" s="46"/>
      <c r="F153" s="47"/>
      <c r="G153" s="48"/>
      <c r="I153" s="47"/>
      <c r="J153" s="48"/>
    </row>
    <row r="154" spans="2:10" s="43" customFormat="1" x14ac:dyDescent="0.2">
      <c r="B154" s="603"/>
      <c r="C154" s="46"/>
      <c r="F154" s="47"/>
      <c r="G154" s="48"/>
      <c r="I154" s="47"/>
      <c r="J154" s="48"/>
    </row>
    <row r="155" spans="2:10" s="43" customFormat="1" x14ac:dyDescent="0.2">
      <c r="B155" s="603"/>
      <c r="C155" s="46"/>
      <c r="F155" s="47"/>
      <c r="G155" s="48"/>
      <c r="I155" s="47"/>
      <c r="J155" s="48"/>
    </row>
    <row r="156" spans="2:10" s="43" customFormat="1" x14ac:dyDescent="0.2">
      <c r="B156" s="603"/>
      <c r="C156" s="46"/>
      <c r="F156" s="47"/>
      <c r="G156" s="48"/>
      <c r="I156" s="47"/>
      <c r="J156" s="48"/>
    </row>
    <row r="157" spans="2:10" s="43" customFormat="1" x14ac:dyDescent="0.2">
      <c r="B157" s="603"/>
      <c r="C157" s="46"/>
      <c r="F157" s="47"/>
      <c r="G157" s="48"/>
      <c r="I157" s="47"/>
      <c r="J157" s="48"/>
    </row>
    <row r="158" spans="2:10" s="43" customFormat="1" x14ac:dyDescent="0.2">
      <c r="B158" s="603"/>
      <c r="C158" s="46"/>
      <c r="F158" s="47"/>
      <c r="G158" s="48"/>
      <c r="I158" s="47"/>
      <c r="J158" s="48"/>
    </row>
    <row r="159" spans="2:10" s="43" customFormat="1" x14ac:dyDescent="0.2">
      <c r="B159" s="603"/>
      <c r="C159" s="46"/>
      <c r="F159" s="47"/>
      <c r="G159" s="48"/>
      <c r="I159" s="47"/>
      <c r="J159" s="48"/>
    </row>
    <row r="160" spans="2:10" s="43" customFormat="1" x14ac:dyDescent="0.2">
      <c r="B160" s="603"/>
      <c r="C160" s="46"/>
      <c r="F160" s="47"/>
      <c r="G160" s="48"/>
      <c r="I160" s="47"/>
      <c r="J160" s="48"/>
    </row>
    <row r="161" spans="2:10" s="43" customFormat="1" x14ac:dyDescent="0.2">
      <c r="B161" s="603"/>
      <c r="C161" s="46"/>
      <c r="F161" s="47"/>
      <c r="G161" s="48"/>
      <c r="I161" s="47"/>
      <c r="J161" s="48"/>
    </row>
    <row r="162" spans="2:10" s="43" customFormat="1" x14ac:dyDescent="0.2">
      <c r="B162" s="603"/>
      <c r="C162" s="46"/>
      <c r="F162" s="47"/>
      <c r="G162" s="48"/>
      <c r="I162" s="47"/>
      <c r="J162" s="48"/>
    </row>
    <row r="163" spans="2:10" s="43" customFormat="1" x14ac:dyDescent="0.2">
      <c r="B163" s="603"/>
      <c r="C163" s="46"/>
      <c r="F163" s="47"/>
      <c r="G163" s="48"/>
      <c r="I163" s="47"/>
      <c r="J163" s="48"/>
    </row>
    <row r="164" spans="2:10" s="43" customFormat="1" x14ac:dyDescent="0.2">
      <c r="B164" s="603"/>
      <c r="C164" s="46"/>
      <c r="F164" s="47"/>
      <c r="G164" s="48"/>
      <c r="I164" s="47"/>
      <c r="J164" s="48"/>
    </row>
    <row r="165" spans="2:10" s="43" customFormat="1" x14ac:dyDescent="0.2">
      <c r="B165" s="603"/>
      <c r="C165" s="46"/>
      <c r="F165" s="47"/>
      <c r="G165" s="48"/>
      <c r="I165" s="47"/>
      <c r="J165" s="48"/>
    </row>
    <row r="166" spans="2:10" s="43" customFormat="1" x14ac:dyDescent="0.2">
      <c r="B166" s="603"/>
      <c r="C166" s="46"/>
      <c r="F166" s="47"/>
      <c r="G166" s="48"/>
      <c r="I166" s="47"/>
      <c r="J166" s="48"/>
    </row>
    <row r="167" spans="2:10" s="43" customFormat="1" x14ac:dyDescent="0.2">
      <c r="B167" s="603"/>
      <c r="C167" s="46"/>
      <c r="F167" s="47"/>
      <c r="G167" s="48"/>
      <c r="I167" s="47"/>
      <c r="J167" s="48"/>
    </row>
    <row r="168" spans="2:10" s="43" customFormat="1" x14ac:dyDescent="0.2">
      <c r="B168" s="603"/>
      <c r="C168" s="46"/>
      <c r="F168" s="47"/>
      <c r="G168" s="48"/>
      <c r="I168" s="47"/>
      <c r="J168" s="48"/>
    </row>
    <row r="169" spans="2:10" s="43" customFormat="1" x14ac:dyDescent="0.2">
      <c r="B169" s="603"/>
      <c r="C169" s="46"/>
      <c r="F169" s="47"/>
      <c r="G169" s="48"/>
      <c r="I169" s="47"/>
      <c r="J169" s="48"/>
    </row>
    <row r="170" spans="2:10" s="43" customFormat="1" x14ac:dyDescent="0.2">
      <c r="B170" s="603"/>
      <c r="C170" s="46"/>
      <c r="F170" s="47"/>
      <c r="G170" s="48"/>
      <c r="I170" s="47"/>
      <c r="J170" s="48"/>
    </row>
    <row r="171" spans="2:10" s="43" customFormat="1" x14ac:dyDescent="0.2">
      <c r="B171" s="603"/>
      <c r="C171" s="46"/>
      <c r="F171" s="47"/>
      <c r="G171" s="48"/>
      <c r="I171" s="47"/>
      <c r="J171" s="48"/>
    </row>
    <row r="172" spans="2:10" s="43" customFormat="1" x14ac:dyDescent="0.2">
      <c r="B172" s="603"/>
      <c r="C172" s="46"/>
      <c r="F172" s="47"/>
      <c r="G172" s="48"/>
      <c r="I172" s="47"/>
      <c r="J172" s="48"/>
    </row>
    <row r="173" spans="2:10" s="43" customFormat="1" x14ac:dyDescent="0.2">
      <c r="B173" s="603"/>
      <c r="C173" s="46"/>
      <c r="F173" s="47"/>
      <c r="G173" s="48"/>
      <c r="I173" s="47"/>
      <c r="J173" s="48"/>
    </row>
    <row r="174" spans="2:10" s="43" customFormat="1" x14ac:dyDescent="0.2">
      <c r="B174" s="603"/>
      <c r="C174" s="46"/>
      <c r="F174" s="47"/>
      <c r="G174" s="48"/>
      <c r="I174" s="47"/>
      <c r="J174" s="48"/>
    </row>
    <row r="175" spans="2:10" s="43" customFormat="1" x14ac:dyDescent="0.2">
      <c r="B175" s="603"/>
      <c r="C175" s="46"/>
      <c r="F175" s="47"/>
      <c r="G175" s="48"/>
      <c r="I175" s="47"/>
      <c r="J175" s="48"/>
    </row>
    <row r="176" spans="2:10" s="43" customFormat="1" x14ac:dyDescent="0.2">
      <c r="B176" s="603"/>
      <c r="C176" s="46"/>
      <c r="F176" s="47"/>
      <c r="G176" s="48"/>
      <c r="I176" s="47"/>
      <c r="J176" s="48"/>
    </row>
    <row r="177" spans="2:10" s="43" customFormat="1" x14ac:dyDescent="0.2">
      <c r="B177" s="603"/>
      <c r="C177" s="46"/>
      <c r="F177" s="47"/>
      <c r="G177" s="48"/>
      <c r="I177" s="47"/>
      <c r="J177" s="48"/>
    </row>
    <row r="178" spans="2:10" s="43" customFormat="1" x14ac:dyDescent="0.2">
      <c r="B178" s="603"/>
      <c r="C178" s="46"/>
      <c r="F178" s="47"/>
      <c r="G178" s="48"/>
      <c r="I178" s="47"/>
      <c r="J178" s="48"/>
    </row>
    <row r="179" spans="2:10" s="43" customFormat="1" x14ac:dyDescent="0.2">
      <c r="B179" s="603"/>
      <c r="C179" s="46"/>
      <c r="F179" s="47"/>
      <c r="G179" s="48"/>
      <c r="I179" s="47"/>
      <c r="J179" s="48"/>
    </row>
    <row r="180" spans="2:10" s="43" customFormat="1" x14ac:dyDescent="0.2">
      <c r="B180" s="603"/>
      <c r="C180" s="46"/>
      <c r="F180" s="47"/>
      <c r="G180" s="48"/>
      <c r="I180" s="47"/>
      <c r="J180" s="48"/>
    </row>
    <row r="181" spans="2:10" s="43" customFormat="1" x14ac:dyDescent="0.2">
      <c r="B181" s="603"/>
      <c r="C181" s="46"/>
      <c r="F181" s="47"/>
      <c r="G181" s="48"/>
      <c r="I181" s="47"/>
      <c r="J181" s="48"/>
    </row>
    <row r="182" spans="2:10" s="43" customFormat="1" x14ac:dyDescent="0.2">
      <c r="B182" s="603"/>
      <c r="C182" s="46"/>
      <c r="F182" s="47"/>
      <c r="G182" s="48"/>
      <c r="I182" s="47"/>
      <c r="J182" s="48"/>
    </row>
    <row r="183" spans="2:10" s="43" customFormat="1" x14ac:dyDescent="0.2">
      <c r="B183" s="603"/>
      <c r="C183" s="46"/>
      <c r="F183" s="47"/>
      <c r="G183" s="48"/>
      <c r="I183" s="47"/>
      <c r="J183" s="48"/>
    </row>
    <row r="184" spans="2:10" s="43" customFormat="1" x14ac:dyDescent="0.2">
      <c r="B184" s="603"/>
      <c r="C184" s="46"/>
      <c r="F184" s="47"/>
      <c r="G184" s="48"/>
      <c r="I184" s="47"/>
      <c r="J184" s="48"/>
    </row>
    <row r="185" spans="2:10" s="43" customFormat="1" x14ac:dyDescent="0.2">
      <c r="B185" s="603"/>
      <c r="C185" s="46"/>
      <c r="F185" s="47"/>
      <c r="G185" s="48"/>
      <c r="I185" s="47"/>
      <c r="J185" s="48"/>
    </row>
    <row r="186" spans="2:10" s="43" customFormat="1" x14ac:dyDescent="0.2">
      <c r="B186" s="603"/>
      <c r="C186" s="46"/>
      <c r="F186" s="47"/>
      <c r="G186" s="48"/>
      <c r="I186" s="47"/>
      <c r="J186" s="48"/>
    </row>
    <row r="187" spans="2:10" s="43" customFormat="1" x14ac:dyDescent="0.2">
      <c r="B187" s="603"/>
      <c r="C187" s="46"/>
      <c r="F187" s="47"/>
      <c r="G187" s="48"/>
      <c r="I187" s="47"/>
      <c r="J187" s="48"/>
    </row>
    <row r="188" spans="2:10" s="43" customFormat="1" x14ac:dyDescent="0.2">
      <c r="B188" s="603"/>
      <c r="C188" s="46"/>
      <c r="F188" s="47"/>
      <c r="G188" s="48"/>
      <c r="I188" s="47"/>
      <c r="J188" s="48"/>
    </row>
    <row r="189" spans="2:10" s="43" customFormat="1" x14ac:dyDescent="0.2">
      <c r="B189" s="603"/>
      <c r="C189" s="46"/>
      <c r="F189" s="47"/>
      <c r="G189" s="48"/>
      <c r="I189" s="47"/>
      <c r="J189" s="48"/>
    </row>
    <row r="190" spans="2:10" s="43" customFormat="1" x14ac:dyDescent="0.2">
      <c r="B190" s="603"/>
      <c r="C190" s="46"/>
      <c r="F190" s="47"/>
      <c r="G190" s="48"/>
      <c r="I190" s="47"/>
      <c r="J190" s="48"/>
    </row>
    <row r="191" spans="2:10" s="43" customFormat="1" x14ac:dyDescent="0.2">
      <c r="B191" s="603"/>
      <c r="C191" s="46"/>
      <c r="F191" s="47"/>
      <c r="G191" s="48"/>
      <c r="I191" s="47"/>
      <c r="J191" s="48"/>
    </row>
    <row r="192" spans="2:10" s="43" customFormat="1" x14ac:dyDescent="0.2">
      <c r="B192" s="603"/>
      <c r="C192" s="46"/>
      <c r="F192" s="47"/>
      <c r="G192" s="48"/>
      <c r="I192" s="47"/>
      <c r="J192" s="48"/>
    </row>
    <row r="193" spans="2:10" s="43" customFormat="1" x14ac:dyDescent="0.2">
      <c r="B193" s="603"/>
      <c r="C193" s="46"/>
      <c r="F193" s="47"/>
      <c r="G193" s="48"/>
      <c r="I193" s="47"/>
      <c r="J193" s="48"/>
    </row>
    <row r="194" spans="2:10" s="43" customFormat="1" x14ac:dyDescent="0.2">
      <c r="B194" s="603"/>
      <c r="C194" s="46"/>
      <c r="F194" s="47"/>
      <c r="G194" s="48"/>
      <c r="I194" s="47"/>
      <c r="J194" s="48"/>
    </row>
    <row r="195" spans="2:10" s="43" customFormat="1" x14ac:dyDescent="0.2">
      <c r="B195" s="603"/>
      <c r="C195" s="46"/>
      <c r="F195" s="47"/>
      <c r="G195" s="48"/>
      <c r="I195" s="47"/>
      <c r="J195" s="48"/>
    </row>
    <row r="196" spans="2:10" s="43" customFormat="1" x14ac:dyDescent="0.2">
      <c r="B196" s="603"/>
      <c r="C196" s="46"/>
      <c r="F196" s="47"/>
      <c r="G196" s="48"/>
      <c r="I196" s="47"/>
      <c r="J196" s="48"/>
    </row>
    <row r="197" spans="2:10" s="43" customFormat="1" x14ac:dyDescent="0.2">
      <c r="B197" s="603"/>
      <c r="C197" s="46"/>
      <c r="F197" s="47"/>
      <c r="G197" s="48"/>
      <c r="I197" s="47"/>
      <c r="J197" s="48"/>
    </row>
    <row r="198" spans="2:10" s="43" customFormat="1" x14ac:dyDescent="0.2">
      <c r="B198" s="603"/>
      <c r="C198" s="46"/>
      <c r="F198" s="47"/>
      <c r="G198" s="48"/>
      <c r="I198" s="47"/>
      <c r="J198" s="48"/>
    </row>
    <row r="199" spans="2:10" s="43" customFormat="1" x14ac:dyDescent="0.2">
      <c r="B199" s="603"/>
      <c r="C199" s="46"/>
      <c r="F199" s="47"/>
      <c r="G199" s="48"/>
      <c r="I199" s="47"/>
      <c r="J199" s="48"/>
    </row>
    <row r="200" spans="2:10" s="43" customFormat="1" x14ac:dyDescent="0.2">
      <c r="B200" s="603"/>
      <c r="C200" s="46"/>
      <c r="F200" s="47"/>
      <c r="G200" s="48"/>
      <c r="I200" s="47"/>
      <c r="J200" s="48"/>
    </row>
    <row r="201" spans="2:10" s="43" customFormat="1" x14ac:dyDescent="0.2">
      <c r="B201" s="603"/>
      <c r="C201" s="46"/>
      <c r="F201" s="47"/>
      <c r="G201" s="48"/>
      <c r="I201" s="47"/>
      <c r="J201" s="48"/>
    </row>
    <row r="202" spans="2:10" s="43" customFormat="1" x14ac:dyDescent="0.2">
      <c r="B202" s="603"/>
      <c r="C202" s="46"/>
      <c r="F202" s="47"/>
      <c r="G202" s="48"/>
      <c r="I202" s="47"/>
      <c r="J202" s="48"/>
    </row>
    <row r="203" spans="2:10" s="43" customFormat="1" x14ac:dyDescent="0.2">
      <c r="B203" s="603"/>
      <c r="C203" s="46"/>
      <c r="F203" s="47"/>
      <c r="G203" s="48"/>
      <c r="I203" s="47"/>
      <c r="J203" s="48"/>
    </row>
    <row r="204" spans="2:10" s="43" customFormat="1" x14ac:dyDescent="0.2">
      <c r="B204" s="603"/>
      <c r="C204" s="46"/>
      <c r="F204" s="47"/>
      <c r="G204" s="48"/>
      <c r="I204" s="47"/>
      <c r="J204" s="48"/>
    </row>
    <row r="205" spans="2:10" s="43" customFormat="1" x14ac:dyDescent="0.2">
      <c r="B205" s="603"/>
      <c r="C205" s="46"/>
      <c r="F205" s="47"/>
      <c r="G205" s="48"/>
      <c r="I205" s="47"/>
      <c r="J205" s="48"/>
    </row>
    <row r="206" spans="2:10" s="43" customFormat="1" x14ac:dyDescent="0.2">
      <c r="B206" s="603"/>
      <c r="C206" s="46"/>
      <c r="F206" s="47"/>
      <c r="G206" s="48"/>
      <c r="I206" s="47"/>
      <c r="J206" s="48"/>
    </row>
    <row r="207" spans="2:10" s="43" customFormat="1" x14ac:dyDescent="0.2">
      <c r="B207" s="603"/>
      <c r="C207" s="46"/>
      <c r="F207" s="47"/>
      <c r="G207" s="48"/>
      <c r="I207" s="47"/>
      <c r="J207" s="48"/>
    </row>
    <row r="208" spans="2:10" s="43" customFormat="1" x14ac:dyDescent="0.2">
      <c r="B208" s="603"/>
      <c r="C208" s="46"/>
      <c r="F208" s="47"/>
      <c r="G208" s="48"/>
      <c r="I208" s="47"/>
      <c r="J208" s="48"/>
    </row>
    <row r="209" spans="2:10" s="43" customFormat="1" x14ac:dyDescent="0.2">
      <c r="B209" s="603"/>
      <c r="C209" s="46"/>
      <c r="F209" s="47"/>
      <c r="G209" s="48"/>
      <c r="I209" s="47"/>
      <c r="J209" s="48"/>
    </row>
    <row r="210" spans="2:10" s="43" customFormat="1" x14ac:dyDescent="0.2">
      <c r="B210" s="603"/>
      <c r="C210" s="46"/>
      <c r="F210" s="47"/>
      <c r="G210" s="48"/>
      <c r="I210" s="47"/>
      <c r="J210" s="48"/>
    </row>
    <row r="211" spans="2:10" s="43" customFormat="1" x14ac:dyDescent="0.2">
      <c r="B211" s="603"/>
      <c r="C211" s="46"/>
      <c r="F211" s="47"/>
      <c r="G211" s="48"/>
      <c r="I211" s="47"/>
      <c r="J211" s="48"/>
    </row>
    <row r="212" spans="2:10" s="43" customFormat="1" x14ac:dyDescent="0.2">
      <c r="B212" s="603"/>
      <c r="C212" s="46"/>
      <c r="F212" s="47"/>
      <c r="G212" s="48"/>
      <c r="I212" s="47"/>
      <c r="J212" s="48"/>
    </row>
    <row r="213" spans="2:10" s="43" customFormat="1" x14ac:dyDescent="0.2">
      <c r="B213" s="603"/>
      <c r="C213" s="46"/>
      <c r="F213" s="47"/>
      <c r="G213" s="48"/>
      <c r="I213" s="47"/>
      <c r="J213" s="48"/>
    </row>
    <row r="214" spans="2:10" s="43" customFormat="1" x14ac:dyDescent="0.2">
      <c r="B214" s="603"/>
      <c r="C214" s="46"/>
      <c r="F214" s="47"/>
      <c r="G214" s="48"/>
      <c r="I214" s="47"/>
      <c r="J214" s="48"/>
    </row>
    <row r="215" spans="2:10" s="43" customFormat="1" x14ac:dyDescent="0.2">
      <c r="B215" s="603"/>
      <c r="C215" s="46"/>
      <c r="F215" s="47"/>
      <c r="G215" s="48"/>
      <c r="I215" s="47"/>
      <c r="J215" s="48"/>
    </row>
    <row r="216" spans="2:10" s="43" customFormat="1" x14ac:dyDescent="0.2">
      <c r="B216" s="603"/>
      <c r="C216" s="46"/>
      <c r="F216" s="47"/>
      <c r="G216" s="48"/>
      <c r="I216" s="47"/>
      <c r="J216" s="48"/>
    </row>
    <row r="217" spans="2:10" s="43" customFormat="1" x14ac:dyDescent="0.2">
      <c r="B217" s="603"/>
      <c r="C217" s="46"/>
      <c r="F217" s="47"/>
      <c r="G217" s="48"/>
      <c r="I217" s="47"/>
      <c r="J217" s="48"/>
    </row>
    <row r="218" spans="2:10" s="43" customFormat="1" x14ac:dyDescent="0.2">
      <c r="B218" s="603"/>
      <c r="C218" s="46"/>
      <c r="F218" s="47"/>
      <c r="G218" s="48"/>
      <c r="I218" s="47"/>
      <c r="J218" s="48"/>
    </row>
    <row r="219" spans="2:10" s="43" customFormat="1" x14ac:dyDescent="0.2">
      <c r="B219" s="603"/>
      <c r="C219" s="46"/>
      <c r="F219" s="47"/>
      <c r="G219" s="48"/>
      <c r="I219" s="47"/>
      <c r="J219" s="48"/>
    </row>
    <row r="220" spans="2:10" s="43" customFormat="1" x14ac:dyDescent="0.2">
      <c r="B220" s="603"/>
      <c r="C220" s="46"/>
      <c r="F220" s="47"/>
      <c r="G220" s="48"/>
      <c r="I220" s="47"/>
      <c r="J220" s="48"/>
    </row>
    <row r="221" spans="2:10" s="43" customFormat="1" x14ac:dyDescent="0.2">
      <c r="B221" s="603"/>
      <c r="C221" s="46"/>
      <c r="F221" s="47"/>
      <c r="G221" s="48"/>
      <c r="I221" s="47"/>
      <c r="J221" s="48"/>
    </row>
    <row r="222" spans="2:10" s="43" customFormat="1" x14ac:dyDescent="0.2">
      <c r="B222" s="603"/>
      <c r="C222" s="46"/>
      <c r="F222" s="47"/>
      <c r="G222" s="48"/>
      <c r="I222" s="47"/>
      <c r="J222" s="48"/>
    </row>
    <row r="223" spans="2:10" s="43" customFormat="1" x14ac:dyDescent="0.2">
      <c r="B223" s="603"/>
      <c r="C223" s="46"/>
      <c r="F223" s="47"/>
      <c r="G223" s="48"/>
      <c r="I223" s="47"/>
      <c r="J223" s="48"/>
    </row>
    <row r="224" spans="2:10" s="43" customFormat="1" x14ac:dyDescent="0.2">
      <c r="B224" s="603"/>
      <c r="C224" s="46"/>
      <c r="F224" s="47"/>
      <c r="G224" s="48"/>
      <c r="I224" s="47"/>
      <c r="J224" s="48"/>
    </row>
    <row r="225" spans="2:10" s="43" customFormat="1" x14ac:dyDescent="0.2">
      <c r="B225" s="603"/>
      <c r="C225" s="46"/>
      <c r="F225" s="47"/>
      <c r="G225" s="48"/>
      <c r="I225" s="47"/>
      <c r="J225" s="48"/>
    </row>
    <row r="226" spans="2:10" s="43" customFormat="1" x14ac:dyDescent="0.2">
      <c r="B226" s="603"/>
      <c r="C226" s="46"/>
      <c r="F226" s="47"/>
      <c r="G226" s="48"/>
      <c r="I226" s="47"/>
      <c r="J226" s="48"/>
    </row>
    <row r="227" spans="2:10" s="43" customFormat="1" x14ac:dyDescent="0.2">
      <c r="B227" s="603"/>
      <c r="C227" s="46"/>
      <c r="F227" s="47"/>
      <c r="G227" s="48"/>
      <c r="I227" s="47"/>
      <c r="J227" s="48"/>
    </row>
    <row r="228" spans="2:10" s="43" customFormat="1" x14ac:dyDescent="0.2">
      <c r="B228" s="603"/>
      <c r="C228" s="46"/>
      <c r="F228" s="47"/>
      <c r="G228" s="48"/>
      <c r="I228" s="47"/>
      <c r="J228" s="48"/>
    </row>
    <row r="229" spans="2:10" s="43" customFormat="1" x14ac:dyDescent="0.2">
      <c r="B229" s="603"/>
      <c r="C229" s="46"/>
      <c r="F229" s="47"/>
      <c r="G229" s="48"/>
      <c r="I229" s="47"/>
      <c r="J229" s="48"/>
    </row>
    <row r="230" spans="2:10" s="43" customFormat="1" x14ac:dyDescent="0.2">
      <c r="B230" s="603"/>
      <c r="C230" s="46"/>
      <c r="F230" s="47"/>
      <c r="G230" s="48"/>
      <c r="I230" s="47"/>
      <c r="J230" s="48"/>
    </row>
    <row r="231" spans="2:10" s="43" customFormat="1" x14ac:dyDescent="0.2">
      <c r="B231" s="603"/>
      <c r="C231" s="46"/>
      <c r="F231" s="47"/>
      <c r="G231" s="48"/>
      <c r="I231" s="47"/>
      <c r="J231" s="48"/>
    </row>
    <row r="232" spans="2:10" s="43" customFormat="1" x14ac:dyDescent="0.2">
      <c r="B232" s="603"/>
      <c r="C232" s="46"/>
      <c r="F232" s="47"/>
      <c r="G232" s="48"/>
      <c r="I232" s="47"/>
      <c r="J232" s="48"/>
    </row>
    <row r="233" spans="2:10" s="43" customFormat="1" x14ac:dyDescent="0.2">
      <c r="B233" s="603"/>
      <c r="C233" s="46"/>
      <c r="F233" s="47"/>
      <c r="G233" s="48"/>
      <c r="I233" s="47"/>
      <c r="J233" s="48"/>
    </row>
    <row r="234" spans="2:10" s="43" customFormat="1" x14ac:dyDescent="0.2">
      <c r="B234" s="603"/>
      <c r="C234" s="46"/>
      <c r="F234" s="47"/>
      <c r="G234" s="48"/>
      <c r="I234" s="47"/>
      <c r="J234" s="48"/>
    </row>
    <row r="235" spans="2:10" s="43" customFormat="1" x14ac:dyDescent="0.2">
      <c r="B235" s="603"/>
      <c r="C235" s="46"/>
      <c r="F235" s="47"/>
      <c r="G235" s="48"/>
      <c r="I235" s="47"/>
      <c r="J235" s="48"/>
    </row>
    <row r="236" spans="2:10" s="43" customFormat="1" x14ac:dyDescent="0.2">
      <c r="B236" s="603"/>
      <c r="C236" s="46"/>
      <c r="F236" s="47"/>
      <c r="G236" s="48"/>
      <c r="I236" s="47"/>
      <c r="J236" s="48"/>
    </row>
    <row r="237" spans="2:10" s="43" customFormat="1" x14ac:dyDescent="0.2">
      <c r="B237" s="603"/>
      <c r="C237" s="46"/>
      <c r="F237" s="47"/>
      <c r="G237" s="48"/>
      <c r="I237" s="47"/>
      <c r="J237" s="48"/>
    </row>
    <row r="238" spans="2:10" s="43" customFormat="1" x14ac:dyDescent="0.2">
      <c r="B238" s="603"/>
      <c r="C238" s="46"/>
      <c r="F238" s="47"/>
      <c r="G238" s="48"/>
      <c r="I238" s="47"/>
      <c r="J238" s="48"/>
    </row>
    <row r="239" spans="2:10" s="43" customFormat="1" x14ac:dyDescent="0.2">
      <c r="B239" s="603"/>
      <c r="C239" s="46"/>
      <c r="F239" s="47"/>
      <c r="G239" s="48"/>
      <c r="I239" s="47"/>
      <c r="J239" s="48"/>
    </row>
    <row r="240" spans="2:10" s="43" customFormat="1" x14ac:dyDescent="0.2">
      <c r="B240" s="603"/>
      <c r="C240" s="46"/>
      <c r="F240" s="47"/>
      <c r="G240" s="48"/>
      <c r="I240" s="47"/>
      <c r="J240" s="48"/>
    </row>
    <row r="241" spans="2:10" s="43" customFormat="1" x14ac:dyDescent="0.2">
      <c r="B241" s="603"/>
      <c r="C241" s="46"/>
      <c r="F241" s="47"/>
      <c r="G241" s="48"/>
      <c r="I241" s="47"/>
      <c r="J241" s="48"/>
    </row>
    <row r="242" spans="2:10" s="43" customFormat="1" x14ac:dyDescent="0.2">
      <c r="B242" s="603"/>
      <c r="C242" s="46"/>
      <c r="F242" s="47"/>
      <c r="G242" s="48"/>
      <c r="I242" s="47"/>
      <c r="J242" s="48"/>
    </row>
    <row r="243" spans="2:10" s="43" customFormat="1" x14ac:dyDescent="0.2">
      <c r="B243" s="603"/>
      <c r="C243" s="46"/>
      <c r="F243" s="47"/>
      <c r="G243" s="48"/>
      <c r="I243" s="47"/>
      <c r="J243" s="48"/>
    </row>
    <row r="244" spans="2:10" s="43" customFormat="1" x14ac:dyDescent="0.2">
      <c r="B244" s="603"/>
      <c r="C244" s="46"/>
      <c r="F244" s="47"/>
      <c r="G244" s="48"/>
      <c r="I244" s="47"/>
      <c r="J244" s="48"/>
    </row>
    <row r="245" spans="2:10" s="43" customFormat="1" x14ac:dyDescent="0.2">
      <c r="B245" s="603"/>
      <c r="C245" s="46"/>
      <c r="F245" s="47"/>
      <c r="G245" s="48"/>
      <c r="I245" s="47"/>
      <c r="J245" s="48"/>
    </row>
    <row r="246" spans="2:10" s="43" customFormat="1" x14ac:dyDescent="0.2">
      <c r="B246" s="603"/>
      <c r="C246" s="46"/>
      <c r="F246" s="47"/>
      <c r="G246" s="48"/>
      <c r="I246" s="47"/>
      <c r="J246" s="48"/>
    </row>
    <row r="247" spans="2:10" s="43" customFormat="1" x14ac:dyDescent="0.2">
      <c r="B247" s="603"/>
      <c r="C247" s="46"/>
      <c r="F247" s="47"/>
      <c r="G247" s="48"/>
      <c r="I247" s="47"/>
      <c r="J247" s="48"/>
    </row>
    <row r="248" spans="2:10" s="43" customFormat="1" x14ac:dyDescent="0.2">
      <c r="B248" s="603"/>
      <c r="C248" s="46"/>
      <c r="F248" s="47"/>
      <c r="G248" s="48"/>
      <c r="I248" s="47"/>
      <c r="J248" s="48"/>
    </row>
    <row r="249" spans="2:10" s="43" customFormat="1" x14ac:dyDescent="0.2">
      <c r="B249" s="603"/>
      <c r="C249" s="46"/>
      <c r="F249" s="47"/>
      <c r="G249" s="48"/>
      <c r="I249" s="47"/>
      <c r="J249" s="48"/>
    </row>
    <row r="250" spans="2:10" s="43" customFormat="1" x14ac:dyDescent="0.2">
      <c r="B250" s="603"/>
      <c r="C250" s="46"/>
      <c r="F250" s="47"/>
      <c r="G250" s="48"/>
      <c r="I250" s="47"/>
      <c r="J250" s="48"/>
    </row>
    <row r="251" spans="2:10" s="43" customFormat="1" x14ac:dyDescent="0.2">
      <c r="B251" s="603"/>
      <c r="C251" s="46"/>
      <c r="F251" s="47"/>
      <c r="G251" s="48"/>
      <c r="I251" s="47"/>
      <c r="J251" s="48"/>
    </row>
    <row r="252" spans="2:10" s="43" customFormat="1" x14ac:dyDescent="0.2">
      <c r="B252" s="603"/>
      <c r="C252" s="46"/>
      <c r="F252" s="47"/>
      <c r="G252" s="48"/>
      <c r="I252" s="47"/>
      <c r="J252" s="48"/>
    </row>
    <row r="253" spans="2:10" s="43" customFormat="1" x14ac:dyDescent="0.2">
      <c r="B253" s="603"/>
      <c r="C253" s="46"/>
      <c r="F253" s="47"/>
      <c r="G253" s="48"/>
      <c r="I253" s="47"/>
      <c r="J253" s="48"/>
    </row>
    <row r="254" spans="2:10" s="43" customFormat="1" x14ac:dyDescent="0.2">
      <c r="B254" s="603"/>
      <c r="C254" s="46"/>
      <c r="F254" s="47"/>
      <c r="G254" s="48"/>
      <c r="I254" s="47"/>
      <c r="J254" s="48"/>
    </row>
    <row r="255" spans="2:10" s="43" customFormat="1" x14ac:dyDescent="0.2">
      <c r="B255" s="603"/>
      <c r="C255" s="46"/>
      <c r="F255" s="47"/>
      <c r="G255" s="48"/>
      <c r="I255" s="47"/>
      <c r="J255" s="48"/>
    </row>
    <row r="256" spans="2:10" s="43" customFormat="1" x14ac:dyDescent="0.2">
      <c r="B256" s="603"/>
      <c r="C256" s="46"/>
      <c r="F256" s="47"/>
      <c r="G256" s="48"/>
      <c r="I256" s="47"/>
      <c r="J256" s="48"/>
    </row>
    <row r="257" spans="2:10" s="43" customFormat="1" x14ac:dyDescent="0.2">
      <c r="B257" s="603"/>
      <c r="C257" s="46"/>
      <c r="F257" s="47"/>
      <c r="G257" s="48"/>
      <c r="I257" s="47"/>
      <c r="J257" s="48"/>
    </row>
    <row r="258" spans="2:10" s="43" customFormat="1" x14ac:dyDescent="0.2">
      <c r="B258" s="603"/>
      <c r="C258" s="46"/>
      <c r="F258" s="47"/>
      <c r="G258" s="48"/>
      <c r="I258" s="47"/>
      <c r="J258" s="48"/>
    </row>
  </sheetData>
  <mergeCells count="31">
    <mergeCell ref="K3:K4"/>
    <mergeCell ref="A7:A22"/>
    <mergeCell ref="B7:B8"/>
    <mergeCell ref="C7:C8"/>
    <mergeCell ref="B9:B12"/>
    <mergeCell ref="C9:C10"/>
    <mergeCell ref="C11:C12"/>
    <mergeCell ref="B13:B17"/>
    <mergeCell ref="C13:C15"/>
    <mergeCell ref="C16:C17"/>
    <mergeCell ref="A3:A5"/>
    <mergeCell ref="B3:B5"/>
    <mergeCell ref="C3:C5"/>
    <mergeCell ref="D3:D5"/>
    <mergeCell ref="E3:G3"/>
    <mergeCell ref="H3:J3"/>
    <mergeCell ref="B18:B22"/>
    <mergeCell ref="C18:C20"/>
    <mergeCell ref="C21:C22"/>
    <mergeCell ref="A23:A24"/>
    <mergeCell ref="A26:A33"/>
    <mergeCell ref="B26:B30"/>
    <mergeCell ref="C26:C28"/>
    <mergeCell ref="C29:C30"/>
    <mergeCell ref="B31:B33"/>
    <mergeCell ref="C31:C33"/>
    <mergeCell ref="A34:A35"/>
    <mergeCell ref="A38:A40"/>
    <mergeCell ref="B38:B40"/>
    <mergeCell ref="C38:C40"/>
    <mergeCell ref="A43:B47"/>
  </mergeCells>
  <dataValidations count="2">
    <dataValidation type="decimal" allowBlank="1" showInputMessage="1" showErrorMessage="1" errorTitle="Внимание" error="Допускается ввод только действительных чисел!" sqref="I14:I22 I39 F14:F22 F39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26:I35 I7:I13 I40:I41 I38 I23:I24 I48:I52 F48:F52 F26:F35 F7:F13 F40:F41 F38 F23:F24">
      <formula1>0</formula1>
      <formula2>9.99999999999999E+23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workbookViewId="0">
      <selection activeCell="I15" sqref="I15"/>
    </sheetView>
  </sheetViews>
  <sheetFormatPr defaultColWidth="7" defaultRowHeight="12.75" outlineLevelRow="2" x14ac:dyDescent="0.2"/>
  <cols>
    <col min="1" max="1" width="23.28515625" style="11" customWidth="1"/>
    <col min="2" max="7" width="12.42578125" style="11" customWidth="1"/>
    <col min="8" max="8" width="14.28515625" customWidth="1"/>
    <col min="9" max="9" width="11" customWidth="1"/>
  </cols>
  <sheetData>
    <row r="1" spans="1:9" ht="12.95" customHeight="1" x14ac:dyDescent="0.2">
      <c r="A1" s="9" t="s">
        <v>140</v>
      </c>
      <c r="B1" s="10"/>
      <c r="C1" s="10"/>
      <c r="D1" s="10"/>
    </row>
    <row r="2" spans="1:9" ht="15.95" customHeight="1" x14ac:dyDescent="0.25">
      <c r="A2" s="12" t="s">
        <v>829</v>
      </c>
      <c r="B2" s="10"/>
      <c r="C2" s="10"/>
      <c r="D2" s="10"/>
    </row>
    <row r="3" spans="1:9" s="11" customFormat="1" ht="2.1" customHeight="1" x14ac:dyDescent="0.2"/>
    <row r="4" spans="1:9" ht="11.1" customHeight="1" x14ac:dyDescent="0.2">
      <c r="A4" s="668" t="s">
        <v>302</v>
      </c>
      <c r="B4" s="669"/>
      <c r="C4" s="670"/>
      <c r="D4" s="670"/>
      <c r="E4" s="670"/>
      <c r="F4" s="670"/>
      <c r="G4" s="670"/>
    </row>
    <row r="5" spans="1:9" s="11" customFormat="1" ht="2.1" customHeight="1" x14ac:dyDescent="0.2">
      <c r="A5" s="64"/>
      <c r="B5" s="64"/>
      <c r="C5" s="10"/>
      <c r="D5" s="10"/>
      <c r="E5" s="10"/>
      <c r="F5" s="10"/>
      <c r="G5" s="10"/>
    </row>
    <row r="6" spans="1:9" ht="23.1" customHeight="1" x14ac:dyDescent="0.2">
      <c r="A6" s="668" t="s">
        <v>830</v>
      </c>
      <c r="B6" s="669"/>
      <c r="C6" s="670"/>
      <c r="D6" s="670"/>
      <c r="E6" s="670"/>
      <c r="F6" s="670"/>
      <c r="G6" s="670"/>
    </row>
    <row r="7" spans="1:9" s="11" customFormat="1" ht="2.1" customHeight="1" x14ac:dyDescent="0.2">
      <c r="A7" s="64"/>
      <c r="B7" s="64"/>
      <c r="C7" s="10"/>
      <c r="D7" s="10"/>
      <c r="E7" s="10"/>
      <c r="F7" s="10"/>
      <c r="G7" s="10"/>
    </row>
    <row r="8" spans="1:9" ht="12.95" customHeight="1" x14ac:dyDescent="0.2">
      <c r="A8" s="13" t="s">
        <v>208</v>
      </c>
      <c r="B8" s="671" t="s">
        <v>209</v>
      </c>
      <c r="C8" s="671"/>
      <c r="D8" s="671" t="s">
        <v>210</v>
      </c>
      <c r="E8" s="671"/>
      <c r="F8" s="671" t="s">
        <v>211</v>
      </c>
      <c r="G8" s="671"/>
    </row>
    <row r="9" spans="1:9" ht="11.1" customHeight="1" x14ac:dyDescent="0.2">
      <c r="A9" s="672" t="s">
        <v>238</v>
      </c>
      <c r="B9" s="666" t="s">
        <v>213</v>
      </c>
      <c r="C9" s="666" t="s">
        <v>214</v>
      </c>
      <c r="D9" s="666" t="s">
        <v>213</v>
      </c>
      <c r="E9" s="666" t="s">
        <v>214</v>
      </c>
      <c r="F9" s="666" t="s">
        <v>213</v>
      </c>
      <c r="G9" s="666" t="s">
        <v>214</v>
      </c>
    </row>
    <row r="10" spans="1:9" ht="11.1" customHeight="1" x14ac:dyDescent="0.2">
      <c r="A10" s="673"/>
      <c r="B10" s="667"/>
      <c r="C10" s="667"/>
      <c r="D10" s="667"/>
      <c r="E10" s="667"/>
      <c r="F10" s="667"/>
      <c r="G10" s="667"/>
    </row>
    <row r="11" spans="1:9" ht="12.95" customHeight="1" x14ac:dyDescent="0.2">
      <c r="A11" s="14" t="s">
        <v>239</v>
      </c>
      <c r="B11" s="16">
        <v>59360352.939999998</v>
      </c>
      <c r="C11" s="15"/>
      <c r="D11" s="16">
        <v>27961849.899999999</v>
      </c>
      <c r="E11" s="16">
        <v>300000</v>
      </c>
      <c r="F11" s="16">
        <v>87022202.840000004</v>
      </c>
      <c r="G11" s="15"/>
    </row>
    <row r="12" spans="1:9" ht="12.95" customHeight="1" outlineLevel="1" x14ac:dyDescent="0.2">
      <c r="A12" s="17" t="s">
        <v>240</v>
      </c>
      <c r="B12" s="16">
        <v>59360352.939999998</v>
      </c>
      <c r="C12" s="15"/>
      <c r="D12" s="16">
        <v>27661849.899999999</v>
      </c>
      <c r="E12" s="15"/>
      <c r="F12" s="16">
        <v>87022202.840000004</v>
      </c>
      <c r="G12" s="15"/>
    </row>
    <row r="13" spans="1:9" ht="36.950000000000003" customHeight="1" outlineLevel="2" x14ac:dyDescent="0.2">
      <c r="A13" s="32" t="s">
        <v>347</v>
      </c>
      <c r="B13" s="62">
        <v>388300</v>
      </c>
      <c r="C13" s="67"/>
      <c r="D13" s="67"/>
      <c r="E13" s="67"/>
      <c r="F13" s="62">
        <v>388300</v>
      </c>
      <c r="G13" s="67"/>
      <c r="H13" t="s">
        <v>301</v>
      </c>
      <c r="I13" s="8">
        <f>(D43+D44+D78+D80+D81+D82+D83+D101+D105+D106+D110+D111+D112+D113+D128+D129)/1000</f>
        <v>23960.510810000003</v>
      </c>
    </row>
    <row r="14" spans="1:9" ht="36.950000000000003" customHeight="1" outlineLevel="2" x14ac:dyDescent="0.2">
      <c r="A14" s="32" t="s">
        <v>831</v>
      </c>
      <c r="B14" s="67"/>
      <c r="C14" s="67"/>
      <c r="D14" s="62">
        <v>41195.65</v>
      </c>
      <c r="E14" s="67"/>
      <c r="F14" s="62">
        <v>41195.65</v>
      </c>
      <c r="G14" s="67"/>
      <c r="H14" t="s">
        <v>412</v>
      </c>
      <c r="I14" s="8">
        <f>SUM(D14:D160)/1000</f>
        <v>27661.849900000005</v>
      </c>
    </row>
    <row r="15" spans="1:9" ht="36.950000000000003" customHeight="1" outlineLevel="2" x14ac:dyDescent="0.2">
      <c r="A15" s="32" t="s">
        <v>832</v>
      </c>
      <c r="B15" s="67"/>
      <c r="C15" s="67"/>
      <c r="D15" s="62">
        <v>41304.35</v>
      </c>
      <c r="E15" s="67"/>
      <c r="F15" s="62">
        <v>41304.35</v>
      </c>
      <c r="G15" s="67"/>
    </row>
    <row r="16" spans="1:9" ht="36.950000000000003" customHeight="1" outlineLevel="2" x14ac:dyDescent="0.2">
      <c r="A16" s="32" t="s">
        <v>241</v>
      </c>
      <c r="B16" s="62">
        <v>111590</v>
      </c>
      <c r="C16" s="67"/>
      <c r="D16" s="67"/>
      <c r="E16" s="67"/>
      <c r="F16" s="62">
        <v>111590</v>
      </c>
      <c r="G16" s="67"/>
    </row>
    <row r="17" spans="1:7" ht="36.950000000000003" customHeight="1" outlineLevel="2" x14ac:dyDescent="0.2">
      <c r="A17" s="32" t="s">
        <v>348</v>
      </c>
      <c r="B17" s="62">
        <v>1491826</v>
      </c>
      <c r="C17" s="67"/>
      <c r="D17" s="67"/>
      <c r="E17" s="67"/>
      <c r="F17" s="62">
        <v>1491826</v>
      </c>
      <c r="G17" s="67"/>
    </row>
    <row r="18" spans="1:7" ht="36.950000000000003" customHeight="1" outlineLevel="2" x14ac:dyDescent="0.2">
      <c r="A18" s="32" t="s">
        <v>242</v>
      </c>
      <c r="B18" s="62">
        <v>3796050</v>
      </c>
      <c r="C18" s="67"/>
      <c r="D18" s="67"/>
      <c r="E18" s="67"/>
      <c r="F18" s="62">
        <v>3796050</v>
      </c>
      <c r="G18" s="67"/>
    </row>
    <row r="19" spans="1:7" ht="36.950000000000003" customHeight="1" outlineLevel="2" x14ac:dyDescent="0.2">
      <c r="A19" s="32" t="s">
        <v>349</v>
      </c>
      <c r="B19" s="62">
        <v>4763206.76</v>
      </c>
      <c r="C19" s="67"/>
      <c r="D19" s="67"/>
      <c r="E19" s="67"/>
      <c r="F19" s="62">
        <v>4763206.76</v>
      </c>
      <c r="G19" s="67"/>
    </row>
    <row r="20" spans="1:7" ht="36.950000000000003" customHeight="1" outlineLevel="2" x14ac:dyDescent="0.2">
      <c r="A20" s="32" t="s">
        <v>350</v>
      </c>
      <c r="B20" s="62">
        <v>5642650</v>
      </c>
      <c r="C20" s="67"/>
      <c r="D20" s="67"/>
      <c r="E20" s="67"/>
      <c r="F20" s="62">
        <v>5642650</v>
      </c>
      <c r="G20" s="67"/>
    </row>
    <row r="21" spans="1:7" ht="36.950000000000003" customHeight="1" outlineLevel="2" x14ac:dyDescent="0.2">
      <c r="A21" s="32" t="s">
        <v>243</v>
      </c>
      <c r="B21" s="62">
        <v>345837.5</v>
      </c>
      <c r="C21" s="67"/>
      <c r="D21" s="67"/>
      <c r="E21" s="67"/>
      <c r="F21" s="62">
        <v>345837.5</v>
      </c>
      <c r="G21" s="67"/>
    </row>
    <row r="22" spans="1:7" ht="63" customHeight="1" outlineLevel="2" x14ac:dyDescent="0.2">
      <c r="A22" s="32" t="s">
        <v>351</v>
      </c>
      <c r="B22" s="62">
        <v>134582.21</v>
      </c>
      <c r="C22" s="67"/>
      <c r="D22" s="67"/>
      <c r="E22" s="67"/>
      <c r="F22" s="62">
        <v>134582.21</v>
      </c>
      <c r="G22" s="67"/>
    </row>
    <row r="23" spans="1:7" ht="63" customHeight="1" outlineLevel="2" x14ac:dyDescent="0.2">
      <c r="A23" s="32" t="s">
        <v>244</v>
      </c>
      <c r="B23" s="62">
        <v>157921.76999999999</v>
      </c>
      <c r="C23" s="67"/>
      <c r="D23" s="67"/>
      <c r="E23" s="67"/>
      <c r="F23" s="62">
        <v>157921.76999999999</v>
      </c>
      <c r="G23" s="67"/>
    </row>
    <row r="24" spans="1:7" ht="24.95" customHeight="1" outlineLevel="2" x14ac:dyDescent="0.2">
      <c r="A24" s="32" t="s">
        <v>245</v>
      </c>
      <c r="B24" s="62">
        <v>413750</v>
      </c>
      <c r="C24" s="67"/>
      <c r="D24" s="67"/>
      <c r="E24" s="67"/>
      <c r="F24" s="62">
        <v>413750</v>
      </c>
      <c r="G24" s="67"/>
    </row>
    <row r="25" spans="1:7" ht="36.950000000000003" customHeight="1" outlineLevel="2" x14ac:dyDescent="0.2">
      <c r="A25" s="32" t="s">
        <v>246</v>
      </c>
      <c r="B25" s="62">
        <v>518025</v>
      </c>
      <c r="C25" s="67"/>
      <c r="D25" s="67"/>
      <c r="E25" s="67"/>
      <c r="F25" s="62">
        <v>518025</v>
      </c>
      <c r="G25" s="67"/>
    </row>
    <row r="26" spans="1:7" ht="36.950000000000003" customHeight="1" outlineLevel="2" x14ac:dyDescent="0.2">
      <c r="A26" s="32" t="s">
        <v>352</v>
      </c>
      <c r="B26" s="62">
        <v>413333.33</v>
      </c>
      <c r="C26" s="67"/>
      <c r="D26" s="67"/>
      <c r="E26" s="67"/>
      <c r="F26" s="62">
        <v>413333.33</v>
      </c>
      <c r="G26" s="67"/>
    </row>
    <row r="27" spans="1:7" ht="36.950000000000003" customHeight="1" outlineLevel="2" x14ac:dyDescent="0.2">
      <c r="A27" s="32" t="s">
        <v>353</v>
      </c>
      <c r="B27" s="62">
        <v>399166.67</v>
      </c>
      <c r="C27" s="67"/>
      <c r="D27" s="67"/>
      <c r="E27" s="67"/>
      <c r="F27" s="62">
        <v>399166.67</v>
      </c>
      <c r="G27" s="67"/>
    </row>
    <row r="28" spans="1:7" ht="36.950000000000003" customHeight="1" outlineLevel="2" x14ac:dyDescent="0.2">
      <c r="A28" s="32" t="s">
        <v>354</v>
      </c>
      <c r="B28" s="62">
        <v>402500</v>
      </c>
      <c r="C28" s="67"/>
      <c r="D28" s="67"/>
      <c r="E28" s="67"/>
      <c r="F28" s="62">
        <v>402500</v>
      </c>
      <c r="G28" s="67"/>
    </row>
    <row r="29" spans="1:7" ht="24.95" customHeight="1" outlineLevel="2" x14ac:dyDescent="0.2">
      <c r="A29" s="32" t="s">
        <v>247</v>
      </c>
      <c r="B29" s="62">
        <v>202000</v>
      </c>
      <c r="C29" s="67"/>
      <c r="D29" s="67"/>
      <c r="E29" s="67"/>
      <c r="F29" s="62">
        <v>202000</v>
      </c>
      <c r="G29" s="67"/>
    </row>
    <row r="30" spans="1:7" ht="50.1" customHeight="1" outlineLevel="2" x14ac:dyDescent="0.2">
      <c r="A30" s="32" t="s">
        <v>355</v>
      </c>
      <c r="B30" s="62">
        <v>148166.13</v>
      </c>
      <c r="C30" s="67"/>
      <c r="D30" s="67"/>
      <c r="E30" s="67"/>
      <c r="F30" s="62">
        <v>148166.13</v>
      </c>
      <c r="G30" s="67"/>
    </row>
    <row r="31" spans="1:7" ht="12" customHeight="1" outlineLevel="2" x14ac:dyDescent="0.2">
      <c r="A31" s="32" t="s">
        <v>248</v>
      </c>
      <c r="B31" s="62">
        <v>233000</v>
      </c>
      <c r="C31" s="67"/>
      <c r="D31" s="67"/>
      <c r="E31" s="67"/>
      <c r="F31" s="62">
        <v>233000</v>
      </c>
      <c r="G31" s="67"/>
    </row>
    <row r="32" spans="1:7" ht="50.1" customHeight="1" outlineLevel="2" x14ac:dyDescent="0.2">
      <c r="A32" s="32" t="s">
        <v>356</v>
      </c>
      <c r="B32" s="62">
        <v>3000000</v>
      </c>
      <c r="C32" s="67"/>
      <c r="D32" s="67"/>
      <c r="E32" s="67"/>
      <c r="F32" s="62">
        <v>3000000</v>
      </c>
      <c r="G32" s="67"/>
    </row>
    <row r="33" spans="1:7" ht="36.950000000000003" customHeight="1" outlineLevel="2" x14ac:dyDescent="0.2">
      <c r="A33" s="32" t="s">
        <v>357</v>
      </c>
      <c r="B33" s="62">
        <v>441666.67</v>
      </c>
      <c r="C33" s="67"/>
      <c r="D33" s="67"/>
      <c r="E33" s="67"/>
      <c r="F33" s="62">
        <v>441666.67</v>
      </c>
      <c r="G33" s="67"/>
    </row>
    <row r="34" spans="1:7" ht="36.950000000000003" customHeight="1" outlineLevel="2" x14ac:dyDescent="0.2">
      <c r="A34" s="32" t="s">
        <v>358</v>
      </c>
      <c r="B34" s="62">
        <v>45000</v>
      </c>
      <c r="C34" s="67"/>
      <c r="D34" s="67"/>
      <c r="E34" s="67"/>
      <c r="F34" s="62">
        <v>45000</v>
      </c>
      <c r="G34" s="67"/>
    </row>
    <row r="35" spans="1:7" ht="36.950000000000003" customHeight="1" outlineLevel="2" x14ac:dyDescent="0.2">
      <c r="A35" s="32" t="s">
        <v>359</v>
      </c>
      <c r="B35" s="62">
        <v>121000</v>
      </c>
      <c r="C35" s="67"/>
      <c r="D35" s="67"/>
      <c r="E35" s="67"/>
      <c r="F35" s="62">
        <v>121000</v>
      </c>
      <c r="G35" s="67"/>
    </row>
    <row r="36" spans="1:7" ht="36.950000000000003" customHeight="1" outlineLevel="2" x14ac:dyDescent="0.2">
      <c r="A36" s="32" t="s">
        <v>360</v>
      </c>
      <c r="B36" s="62">
        <v>192000</v>
      </c>
      <c r="C36" s="67"/>
      <c r="D36" s="67"/>
      <c r="E36" s="67"/>
      <c r="F36" s="62">
        <v>192000</v>
      </c>
      <c r="G36" s="67"/>
    </row>
    <row r="37" spans="1:7" ht="36.950000000000003" customHeight="1" outlineLevel="2" x14ac:dyDescent="0.2">
      <c r="A37" s="32" t="s">
        <v>361</v>
      </c>
      <c r="B37" s="62">
        <v>156914.68</v>
      </c>
      <c r="C37" s="67"/>
      <c r="D37" s="67"/>
      <c r="E37" s="67"/>
      <c r="F37" s="62">
        <v>156914.68</v>
      </c>
      <c r="G37" s="67"/>
    </row>
    <row r="38" spans="1:7" ht="24.95" customHeight="1" outlineLevel="2" x14ac:dyDescent="0.2">
      <c r="A38" s="32" t="s">
        <v>362</v>
      </c>
      <c r="B38" s="62">
        <v>869501.9</v>
      </c>
      <c r="C38" s="67"/>
      <c r="D38" s="67"/>
      <c r="E38" s="67"/>
      <c r="F38" s="62">
        <v>869501.9</v>
      </c>
      <c r="G38" s="67"/>
    </row>
    <row r="39" spans="1:7" ht="50.1" customHeight="1" outlineLevel="2" x14ac:dyDescent="0.2">
      <c r="A39" s="32" t="s">
        <v>363</v>
      </c>
      <c r="B39" s="62">
        <v>56000</v>
      </c>
      <c r="C39" s="67"/>
      <c r="D39" s="67"/>
      <c r="E39" s="67"/>
      <c r="F39" s="62">
        <v>56000</v>
      </c>
      <c r="G39" s="67"/>
    </row>
    <row r="40" spans="1:7" ht="36.950000000000003" customHeight="1" outlineLevel="2" x14ac:dyDescent="0.2">
      <c r="A40" s="32" t="s">
        <v>364</v>
      </c>
      <c r="B40" s="62">
        <v>1000000</v>
      </c>
      <c r="C40" s="67"/>
      <c r="D40" s="67"/>
      <c r="E40" s="67"/>
      <c r="F40" s="62">
        <v>1000000</v>
      </c>
      <c r="G40" s="67"/>
    </row>
    <row r="41" spans="1:7" ht="36.950000000000003" customHeight="1" outlineLevel="2" x14ac:dyDescent="0.2">
      <c r="A41" s="32" t="s">
        <v>365</v>
      </c>
      <c r="B41" s="62">
        <v>1000000</v>
      </c>
      <c r="C41" s="67"/>
      <c r="D41" s="67"/>
      <c r="E41" s="67"/>
      <c r="F41" s="62">
        <v>1000000</v>
      </c>
      <c r="G41" s="67"/>
    </row>
    <row r="42" spans="1:7" ht="36.950000000000003" customHeight="1" outlineLevel="2" x14ac:dyDescent="0.2">
      <c r="A42" s="32" t="s">
        <v>366</v>
      </c>
      <c r="B42" s="62">
        <v>4250</v>
      </c>
      <c r="C42" s="67"/>
      <c r="D42" s="67"/>
      <c r="E42" s="67"/>
      <c r="F42" s="62">
        <v>4250</v>
      </c>
      <c r="G42" s="67"/>
    </row>
    <row r="43" spans="1:7" ht="36.950000000000003" customHeight="1" outlineLevel="2" x14ac:dyDescent="0.2">
      <c r="A43" s="32" t="s">
        <v>459</v>
      </c>
      <c r="B43" s="67"/>
      <c r="C43" s="67"/>
      <c r="D43" s="604">
        <v>80074.05</v>
      </c>
      <c r="E43" s="67"/>
      <c r="F43" s="62">
        <v>80074.05</v>
      </c>
      <c r="G43" s="67"/>
    </row>
    <row r="44" spans="1:7" ht="36.950000000000003" customHeight="1" outlineLevel="2" x14ac:dyDescent="0.2">
      <c r="A44" s="32" t="s">
        <v>461</v>
      </c>
      <c r="B44" s="67"/>
      <c r="C44" s="67"/>
      <c r="D44" s="604">
        <v>221354.7</v>
      </c>
      <c r="E44" s="67"/>
      <c r="F44" s="62">
        <v>221354.7</v>
      </c>
      <c r="G44" s="67"/>
    </row>
    <row r="45" spans="1:7" ht="24.95" customHeight="1" outlineLevel="2" x14ac:dyDescent="0.2">
      <c r="A45" s="32" t="s">
        <v>462</v>
      </c>
      <c r="B45" s="67"/>
      <c r="C45" s="67"/>
      <c r="D45" s="62">
        <v>331569</v>
      </c>
      <c r="E45" s="67"/>
      <c r="F45" s="62">
        <v>331569</v>
      </c>
      <c r="G45" s="67"/>
    </row>
    <row r="46" spans="1:7" ht="36.950000000000003" customHeight="1" outlineLevel="2" x14ac:dyDescent="0.2">
      <c r="A46" s="32" t="s">
        <v>367</v>
      </c>
      <c r="B46" s="62">
        <v>1166666.67</v>
      </c>
      <c r="C46" s="67"/>
      <c r="D46" s="67"/>
      <c r="E46" s="67"/>
      <c r="F46" s="62">
        <v>1166666.67</v>
      </c>
      <c r="G46" s="67"/>
    </row>
    <row r="47" spans="1:7" ht="36.950000000000003" customHeight="1" outlineLevel="2" x14ac:dyDescent="0.2">
      <c r="A47" s="32" t="s">
        <v>368</v>
      </c>
      <c r="B47" s="62">
        <v>525833.32999999996</v>
      </c>
      <c r="C47" s="67"/>
      <c r="D47" s="67"/>
      <c r="E47" s="67"/>
      <c r="F47" s="62">
        <v>525833.32999999996</v>
      </c>
      <c r="G47" s="67"/>
    </row>
    <row r="48" spans="1:7" ht="50.1" customHeight="1" outlineLevel="2" x14ac:dyDescent="0.2">
      <c r="A48" s="32" t="s">
        <v>249</v>
      </c>
      <c r="B48" s="62">
        <v>48212.24</v>
      </c>
      <c r="C48" s="67"/>
      <c r="D48" s="67"/>
      <c r="E48" s="67"/>
      <c r="F48" s="62">
        <v>48212.24</v>
      </c>
      <c r="G48" s="67"/>
    </row>
    <row r="49" spans="1:7" ht="50.1" customHeight="1" outlineLevel="2" x14ac:dyDescent="0.2">
      <c r="A49" s="32" t="s">
        <v>250</v>
      </c>
      <c r="B49" s="62">
        <v>87426.09</v>
      </c>
      <c r="C49" s="67"/>
      <c r="D49" s="67"/>
      <c r="E49" s="67"/>
      <c r="F49" s="62">
        <v>87426.09</v>
      </c>
      <c r="G49" s="67"/>
    </row>
    <row r="50" spans="1:7" ht="50.1" customHeight="1" outlineLevel="2" x14ac:dyDescent="0.2">
      <c r="A50" s="32" t="s">
        <v>251</v>
      </c>
      <c r="B50" s="62">
        <v>15806.6</v>
      </c>
      <c r="C50" s="67"/>
      <c r="D50" s="67"/>
      <c r="E50" s="67"/>
      <c r="F50" s="62">
        <v>15806.6</v>
      </c>
      <c r="G50" s="67"/>
    </row>
    <row r="51" spans="1:7" ht="36.950000000000003" customHeight="1" outlineLevel="2" x14ac:dyDescent="0.2">
      <c r="A51" s="32" t="s">
        <v>833</v>
      </c>
      <c r="B51" s="67"/>
      <c r="C51" s="67"/>
      <c r="D51" s="62">
        <v>300000</v>
      </c>
      <c r="E51" s="67"/>
      <c r="F51" s="62">
        <v>300000</v>
      </c>
      <c r="G51" s="67"/>
    </row>
    <row r="52" spans="1:7" ht="36.950000000000003" customHeight="1" outlineLevel="2" x14ac:dyDescent="0.2">
      <c r="A52" s="32" t="s">
        <v>834</v>
      </c>
      <c r="B52" s="67"/>
      <c r="C52" s="67"/>
      <c r="D52" s="62">
        <v>99000</v>
      </c>
      <c r="E52" s="67"/>
      <c r="F52" s="62">
        <v>99000</v>
      </c>
      <c r="G52" s="67"/>
    </row>
    <row r="53" spans="1:7" ht="50.1" customHeight="1" outlineLevel="2" x14ac:dyDescent="0.2">
      <c r="A53" s="32" t="s">
        <v>369</v>
      </c>
      <c r="B53" s="62">
        <v>50000</v>
      </c>
      <c r="C53" s="67"/>
      <c r="D53" s="67"/>
      <c r="E53" s="67"/>
      <c r="F53" s="62">
        <v>50000</v>
      </c>
      <c r="G53" s="67"/>
    </row>
    <row r="54" spans="1:7" ht="50.1" customHeight="1" outlineLevel="2" x14ac:dyDescent="0.2">
      <c r="A54" s="32" t="s">
        <v>370</v>
      </c>
      <c r="B54" s="62">
        <v>50000</v>
      </c>
      <c r="C54" s="67"/>
      <c r="D54" s="67"/>
      <c r="E54" s="67"/>
      <c r="F54" s="62">
        <v>50000</v>
      </c>
      <c r="G54" s="67"/>
    </row>
    <row r="55" spans="1:7" ht="50.1" customHeight="1" outlineLevel="2" x14ac:dyDescent="0.2">
      <c r="A55" s="32" t="s">
        <v>252</v>
      </c>
      <c r="B55" s="62">
        <v>50000</v>
      </c>
      <c r="C55" s="67"/>
      <c r="D55" s="67"/>
      <c r="E55" s="67"/>
      <c r="F55" s="62">
        <v>50000</v>
      </c>
      <c r="G55" s="67"/>
    </row>
    <row r="56" spans="1:7" ht="36.950000000000003" customHeight="1" outlineLevel="2" x14ac:dyDescent="0.2">
      <c r="A56" s="32" t="s">
        <v>253</v>
      </c>
      <c r="B56" s="62">
        <v>100000</v>
      </c>
      <c r="C56" s="67"/>
      <c r="D56" s="67"/>
      <c r="E56" s="67"/>
      <c r="F56" s="62">
        <v>100000</v>
      </c>
      <c r="G56" s="67"/>
    </row>
    <row r="57" spans="1:7" ht="24.95" customHeight="1" outlineLevel="2" x14ac:dyDescent="0.2">
      <c r="A57" s="32" t="s">
        <v>371</v>
      </c>
      <c r="B57" s="62">
        <v>500000</v>
      </c>
      <c r="C57" s="67"/>
      <c r="D57" s="67"/>
      <c r="E57" s="67"/>
      <c r="F57" s="62">
        <v>500000</v>
      </c>
      <c r="G57" s="67"/>
    </row>
    <row r="58" spans="1:7" ht="24.95" customHeight="1" outlineLevel="2" x14ac:dyDescent="0.2">
      <c r="A58" s="32" t="s">
        <v>372</v>
      </c>
      <c r="B58" s="62">
        <v>500000</v>
      </c>
      <c r="C58" s="67"/>
      <c r="D58" s="67"/>
      <c r="E58" s="67"/>
      <c r="F58" s="62">
        <v>500000</v>
      </c>
      <c r="G58" s="67"/>
    </row>
    <row r="59" spans="1:7" ht="36.950000000000003" customHeight="1" outlineLevel="2" x14ac:dyDescent="0.2">
      <c r="A59" s="32" t="s">
        <v>254</v>
      </c>
      <c r="B59" s="62">
        <v>300000</v>
      </c>
      <c r="C59" s="67"/>
      <c r="D59" s="67"/>
      <c r="E59" s="67"/>
      <c r="F59" s="62">
        <v>300000</v>
      </c>
      <c r="G59" s="67"/>
    </row>
    <row r="60" spans="1:7" ht="50.1" customHeight="1" outlineLevel="2" x14ac:dyDescent="0.2">
      <c r="A60" s="32" t="s">
        <v>835</v>
      </c>
      <c r="B60" s="67"/>
      <c r="C60" s="67"/>
      <c r="D60" s="62">
        <v>4166.67</v>
      </c>
      <c r="E60" s="67"/>
      <c r="F60" s="62">
        <v>4166.67</v>
      </c>
      <c r="G60" s="67"/>
    </row>
    <row r="61" spans="1:7" ht="50.1" customHeight="1" outlineLevel="2" x14ac:dyDescent="0.2">
      <c r="A61" s="32" t="s">
        <v>836</v>
      </c>
      <c r="B61" s="67"/>
      <c r="C61" s="67"/>
      <c r="D61" s="62">
        <v>4166.67</v>
      </c>
      <c r="E61" s="67"/>
      <c r="F61" s="62">
        <v>4166.67</v>
      </c>
      <c r="G61" s="67"/>
    </row>
    <row r="62" spans="1:7" ht="24.95" customHeight="1" outlineLevel="2" x14ac:dyDescent="0.2">
      <c r="A62" s="32" t="s">
        <v>373</v>
      </c>
      <c r="B62" s="62">
        <v>6000</v>
      </c>
      <c r="C62" s="67"/>
      <c r="D62" s="67"/>
      <c r="E62" s="67"/>
      <c r="F62" s="62">
        <v>6000</v>
      </c>
      <c r="G62" s="67"/>
    </row>
    <row r="63" spans="1:7" ht="36.950000000000003" customHeight="1" outlineLevel="2" x14ac:dyDescent="0.2">
      <c r="A63" s="32" t="s">
        <v>374</v>
      </c>
      <c r="B63" s="62">
        <v>16000</v>
      </c>
      <c r="C63" s="67"/>
      <c r="D63" s="67"/>
      <c r="E63" s="67"/>
      <c r="F63" s="62">
        <v>16000</v>
      </c>
      <c r="G63" s="67"/>
    </row>
    <row r="64" spans="1:7" ht="50.1" customHeight="1" outlineLevel="2" x14ac:dyDescent="0.2">
      <c r="A64" s="32" t="s">
        <v>255</v>
      </c>
      <c r="B64" s="62">
        <v>286860.56</v>
      </c>
      <c r="C64" s="67"/>
      <c r="D64" s="67"/>
      <c r="E64" s="67"/>
      <c r="F64" s="62">
        <v>286860.56</v>
      </c>
      <c r="G64" s="67"/>
    </row>
    <row r="65" spans="1:7" ht="24.95" customHeight="1" outlineLevel="2" x14ac:dyDescent="0.2">
      <c r="A65" s="32" t="s">
        <v>256</v>
      </c>
      <c r="B65" s="62">
        <v>182932</v>
      </c>
      <c r="C65" s="67"/>
      <c r="D65" s="67"/>
      <c r="E65" s="67"/>
      <c r="F65" s="62">
        <v>182932</v>
      </c>
      <c r="G65" s="67"/>
    </row>
    <row r="66" spans="1:7" ht="24.95" customHeight="1" outlineLevel="2" x14ac:dyDescent="0.2">
      <c r="A66" s="32" t="s">
        <v>257</v>
      </c>
      <c r="B66" s="62">
        <v>73752</v>
      </c>
      <c r="C66" s="67"/>
      <c r="D66" s="67"/>
      <c r="E66" s="67"/>
      <c r="F66" s="62">
        <v>73752</v>
      </c>
      <c r="G66" s="67"/>
    </row>
    <row r="67" spans="1:7" ht="24.95" customHeight="1" outlineLevel="2" x14ac:dyDescent="0.2">
      <c r="A67" s="32" t="s">
        <v>258</v>
      </c>
      <c r="B67" s="62">
        <v>124310</v>
      </c>
      <c r="C67" s="67"/>
      <c r="D67" s="67"/>
      <c r="E67" s="67"/>
      <c r="F67" s="62">
        <v>124310</v>
      </c>
      <c r="G67" s="67"/>
    </row>
    <row r="68" spans="1:7" ht="24.95" customHeight="1" outlineLevel="2" x14ac:dyDescent="0.2">
      <c r="A68" s="32" t="s">
        <v>259</v>
      </c>
      <c r="B68" s="62">
        <v>82534</v>
      </c>
      <c r="C68" s="67"/>
      <c r="D68" s="67"/>
      <c r="E68" s="67"/>
      <c r="F68" s="62">
        <v>82534</v>
      </c>
      <c r="G68" s="67"/>
    </row>
    <row r="69" spans="1:7" ht="24.95" customHeight="1" outlineLevel="2" x14ac:dyDescent="0.2">
      <c r="A69" s="32" t="s">
        <v>260</v>
      </c>
      <c r="B69" s="62">
        <v>160431</v>
      </c>
      <c r="C69" s="67"/>
      <c r="D69" s="67"/>
      <c r="E69" s="67"/>
      <c r="F69" s="62">
        <v>160431</v>
      </c>
      <c r="G69" s="67"/>
    </row>
    <row r="70" spans="1:7" ht="24.95" customHeight="1" outlineLevel="2" x14ac:dyDescent="0.2">
      <c r="A70" s="32" t="s">
        <v>261</v>
      </c>
      <c r="B70" s="62">
        <v>210096</v>
      </c>
      <c r="C70" s="67"/>
      <c r="D70" s="67"/>
      <c r="E70" s="67"/>
      <c r="F70" s="62">
        <v>210096</v>
      </c>
      <c r="G70" s="67"/>
    </row>
    <row r="71" spans="1:7" ht="24.95" customHeight="1" outlineLevel="2" x14ac:dyDescent="0.2">
      <c r="A71" s="32" t="s">
        <v>375</v>
      </c>
      <c r="B71" s="62">
        <v>82499</v>
      </c>
      <c r="C71" s="67"/>
      <c r="D71" s="67"/>
      <c r="E71" s="67"/>
      <c r="F71" s="62">
        <v>82499</v>
      </c>
      <c r="G71" s="67"/>
    </row>
    <row r="72" spans="1:7" ht="24.95" customHeight="1" outlineLevel="2" x14ac:dyDescent="0.2">
      <c r="A72" s="32" t="s">
        <v>262</v>
      </c>
      <c r="B72" s="62">
        <v>231272</v>
      </c>
      <c r="C72" s="67"/>
      <c r="D72" s="67"/>
      <c r="E72" s="67"/>
      <c r="F72" s="62">
        <v>231272</v>
      </c>
      <c r="G72" s="67"/>
    </row>
    <row r="73" spans="1:7" ht="24.95" customHeight="1" outlineLevel="2" x14ac:dyDescent="0.2">
      <c r="A73" s="32" t="s">
        <v>263</v>
      </c>
      <c r="B73" s="62">
        <v>86919</v>
      </c>
      <c r="C73" s="67"/>
      <c r="D73" s="67"/>
      <c r="E73" s="67"/>
      <c r="F73" s="62">
        <v>86919</v>
      </c>
      <c r="G73" s="67"/>
    </row>
    <row r="74" spans="1:7" ht="24.95" customHeight="1" outlineLevel="2" x14ac:dyDescent="0.2">
      <c r="A74" s="32" t="s">
        <v>264</v>
      </c>
      <c r="B74" s="62">
        <v>86919</v>
      </c>
      <c r="C74" s="67"/>
      <c r="D74" s="67"/>
      <c r="E74" s="67"/>
      <c r="F74" s="62">
        <v>86919</v>
      </c>
      <c r="G74" s="67"/>
    </row>
    <row r="75" spans="1:7" ht="24.95" customHeight="1" outlineLevel="2" x14ac:dyDescent="0.2">
      <c r="A75" s="32" t="s">
        <v>265</v>
      </c>
      <c r="B75" s="62">
        <v>231272</v>
      </c>
      <c r="C75" s="67"/>
      <c r="D75" s="67"/>
      <c r="E75" s="67"/>
      <c r="F75" s="62">
        <v>231272</v>
      </c>
      <c r="G75" s="67"/>
    </row>
    <row r="76" spans="1:7" ht="24.95" customHeight="1" outlineLevel="2" x14ac:dyDescent="0.2">
      <c r="A76" s="32" t="s">
        <v>266</v>
      </c>
      <c r="B76" s="62">
        <v>100116</v>
      </c>
      <c r="C76" s="67"/>
      <c r="D76" s="67"/>
      <c r="E76" s="67"/>
      <c r="F76" s="62">
        <v>100116</v>
      </c>
      <c r="G76" s="67"/>
    </row>
    <row r="77" spans="1:7" ht="24.95" customHeight="1" outlineLevel="2" x14ac:dyDescent="0.2">
      <c r="A77" s="32" t="s">
        <v>267</v>
      </c>
      <c r="B77" s="62">
        <v>121195</v>
      </c>
      <c r="C77" s="67"/>
      <c r="D77" s="67"/>
      <c r="E77" s="67"/>
      <c r="F77" s="62">
        <v>121195</v>
      </c>
      <c r="G77" s="67"/>
    </row>
    <row r="78" spans="1:7" ht="36.950000000000003" customHeight="1" outlineLevel="2" x14ac:dyDescent="0.2">
      <c r="A78" s="32" t="s">
        <v>469</v>
      </c>
      <c r="B78" s="67"/>
      <c r="C78" s="67"/>
      <c r="D78" s="604">
        <v>50913.45</v>
      </c>
      <c r="E78" s="67"/>
      <c r="F78" s="62">
        <v>50913.45</v>
      </c>
      <c r="G78" s="67"/>
    </row>
    <row r="79" spans="1:7" ht="36.950000000000003" customHeight="1" outlineLevel="2" x14ac:dyDescent="0.2">
      <c r="A79" s="32" t="s">
        <v>463</v>
      </c>
      <c r="B79" s="67"/>
      <c r="C79" s="67"/>
      <c r="D79" s="62">
        <v>235811.1</v>
      </c>
      <c r="E79" s="67"/>
      <c r="F79" s="62">
        <v>235811.1</v>
      </c>
      <c r="G79" s="67"/>
    </row>
    <row r="80" spans="1:7" ht="36.950000000000003" customHeight="1" outlineLevel="2" x14ac:dyDescent="0.2">
      <c r="A80" s="32" t="s">
        <v>467</v>
      </c>
      <c r="B80" s="67"/>
      <c r="C80" s="67"/>
      <c r="D80" s="604">
        <v>402493.35</v>
      </c>
      <c r="E80" s="67"/>
      <c r="F80" s="62">
        <v>402493.35</v>
      </c>
      <c r="G80" s="67"/>
    </row>
    <row r="81" spans="1:7" ht="36.950000000000003" customHeight="1" outlineLevel="2" x14ac:dyDescent="0.2">
      <c r="A81" s="32" t="s">
        <v>465</v>
      </c>
      <c r="B81" s="67"/>
      <c r="C81" s="67"/>
      <c r="D81" s="604">
        <v>857935.05</v>
      </c>
      <c r="E81" s="67"/>
      <c r="F81" s="62">
        <v>857935.05</v>
      </c>
      <c r="G81" s="67"/>
    </row>
    <row r="82" spans="1:7" ht="50.1" customHeight="1" outlineLevel="2" x14ac:dyDescent="0.2">
      <c r="A82" s="32" t="s">
        <v>460</v>
      </c>
      <c r="B82" s="67"/>
      <c r="C82" s="67"/>
      <c r="D82" s="604">
        <v>6696411.75</v>
      </c>
      <c r="E82" s="67"/>
      <c r="F82" s="62">
        <v>6696411.75</v>
      </c>
      <c r="G82" s="67"/>
    </row>
    <row r="83" spans="1:7" ht="36.950000000000003" customHeight="1" outlineLevel="2" x14ac:dyDescent="0.2">
      <c r="A83" s="32" t="s">
        <v>470</v>
      </c>
      <c r="B83" s="67"/>
      <c r="C83" s="67"/>
      <c r="D83" s="604">
        <v>479073</v>
      </c>
      <c r="E83" s="67"/>
      <c r="F83" s="62">
        <v>479073</v>
      </c>
      <c r="G83" s="67"/>
    </row>
    <row r="84" spans="1:7" ht="36.950000000000003" customHeight="1" outlineLevel="2" x14ac:dyDescent="0.2">
      <c r="A84" s="32" t="s">
        <v>837</v>
      </c>
      <c r="B84" s="67"/>
      <c r="C84" s="67"/>
      <c r="D84" s="62">
        <v>360052</v>
      </c>
      <c r="E84" s="67"/>
      <c r="F84" s="62">
        <v>360052</v>
      </c>
      <c r="G84" s="67"/>
    </row>
    <row r="85" spans="1:7" ht="36.950000000000003" customHeight="1" outlineLevel="2" x14ac:dyDescent="0.2">
      <c r="A85" s="32" t="s">
        <v>376</v>
      </c>
      <c r="B85" s="62">
        <v>429079.62</v>
      </c>
      <c r="C85" s="67"/>
      <c r="D85" s="67"/>
      <c r="E85" s="67"/>
      <c r="F85" s="62">
        <v>429079.62</v>
      </c>
      <c r="G85" s="67"/>
    </row>
    <row r="86" spans="1:7" ht="36.950000000000003" customHeight="1" outlineLevel="2" x14ac:dyDescent="0.2">
      <c r="A86" s="32" t="s">
        <v>377</v>
      </c>
      <c r="B86" s="70">
        <v>833.33</v>
      </c>
      <c r="C86" s="67"/>
      <c r="D86" s="67"/>
      <c r="E86" s="67"/>
      <c r="F86" s="70">
        <v>833.33</v>
      </c>
      <c r="G86" s="67"/>
    </row>
    <row r="87" spans="1:7" ht="36.950000000000003" customHeight="1" outlineLevel="2" x14ac:dyDescent="0.2">
      <c r="A87" s="32" t="s">
        <v>378</v>
      </c>
      <c r="B87" s="62">
        <v>500000</v>
      </c>
      <c r="C87" s="67"/>
      <c r="D87" s="67"/>
      <c r="E87" s="67"/>
      <c r="F87" s="62">
        <v>500000</v>
      </c>
      <c r="G87" s="67"/>
    </row>
    <row r="88" spans="1:7" ht="36.950000000000003" customHeight="1" outlineLevel="2" x14ac:dyDescent="0.2">
      <c r="A88" s="32" t="s">
        <v>379</v>
      </c>
      <c r="B88" s="62">
        <v>500000</v>
      </c>
      <c r="C88" s="67"/>
      <c r="D88" s="67"/>
      <c r="E88" s="67"/>
      <c r="F88" s="62">
        <v>500000</v>
      </c>
      <c r="G88" s="67"/>
    </row>
    <row r="89" spans="1:7" ht="36.950000000000003" customHeight="1" outlineLevel="2" x14ac:dyDescent="0.2">
      <c r="A89" s="32" t="s">
        <v>838</v>
      </c>
      <c r="B89" s="67"/>
      <c r="C89" s="67"/>
      <c r="D89" s="62">
        <v>1866666.67</v>
      </c>
      <c r="E89" s="67"/>
      <c r="F89" s="62">
        <v>1866666.67</v>
      </c>
      <c r="G89" s="67"/>
    </row>
    <row r="90" spans="1:7" ht="50.1" customHeight="1" outlineLevel="2" x14ac:dyDescent="0.2">
      <c r="A90" s="32" t="s">
        <v>380</v>
      </c>
      <c r="B90" s="62">
        <v>5000</v>
      </c>
      <c r="C90" s="67"/>
      <c r="D90" s="67"/>
      <c r="E90" s="67"/>
      <c r="F90" s="62">
        <v>5000</v>
      </c>
      <c r="G90" s="67"/>
    </row>
    <row r="91" spans="1:7" ht="36.950000000000003" customHeight="1" outlineLevel="2" x14ac:dyDescent="0.2">
      <c r="A91" s="32" t="s">
        <v>381</v>
      </c>
      <c r="B91" s="70">
        <v>703.69</v>
      </c>
      <c r="C91" s="67"/>
      <c r="D91" s="67"/>
      <c r="E91" s="67"/>
      <c r="F91" s="70">
        <v>703.69</v>
      </c>
      <c r="G91" s="67"/>
    </row>
    <row r="92" spans="1:7" ht="36.950000000000003" customHeight="1" outlineLevel="2" x14ac:dyDescent="0.2">
      <c r="A92" s="32" t="s">
        <v>382</v>
      </c>
      <c r="B92" s="62">
        <v>310388.76</v>
      </c>
      <c r="C92" s="67"/>
      <c r="D92" s="67"/>
      <c r="E92" s="67"/>
      <c r="F92" s="62">
        <v>310388.76</v>
      </c>
      <c r="G92" s="67"/>
    </row>
    <row r="93" spans="1:7" ht="50.1" customHeight="1" outlineLevel="2" x14ac:dyDescent="0.2">
      <c r="A93" s="32" t="s">
        <v>383</v>
      </c>
      <c r="B93" s="62">
        <v>82500</v>
      </c>
      <c r="C93" s="67"/>
      <c r="D93" s="67"/>
      <c r="E93" s="67"/>
      <c r="F93" s="62">
        <v>82500</v>
      </c>
      <c r="G93" s="67"/>
    </row>
    <row r="94" spans="1:7" ht="36.950000000000003" customHeight="1" outlineLevel="2" x14ac:dyDescent="0.2">
      <c r="A94" s="32" t="s">
        <v>839</v>
      </c>
      <c r="B94" s="67"/>
      <c r="C94" s="67"/>
      <c r="D94" s="62">
        <v>8333.33</v>
      </c>
      <c r="E94" s="67"/>
      <c r="F94" s="62">
        <v>8333.33</v>
      </c>
      <c r="G94" s="67"/>
    </row>
    <row r="95" spans="1:7" ht="36.950000000000003" customHeight="1" outlineLevel="2" x14ac:dyDescent="0.2">
      <c r="A95" s="32" t="s">
        <v>840</v>
      </c>
      <c r="B95" s="67"/>
      <c r="C95" s="67"/>
      <c r="D95" s="62">
        <v>8333.33</v>
      </c>
      <c r="E95" s="67"/>
      <c r="F95" s="62">
        <v>8333.33</v>
      </c>
      <c r="G95" s="67"/>
    </row>
    <row r="96" spans="1:7" ht="36.950000000000003" customHeight="1" outlineLevel="2" x14ac:dyDescent="0.2">
      <c r="A96" s="32" t="s">
        <v>841</v>
      </c>
      <c r="B96" s="67"/>
      <c r="C96" s="67"/>
      <c r="D96" s="62">
        <v>8333.33</v>
      </c>
      <c r="E96" s="67"/>
      <c r="F96" s="62">
        <v>8333.33</v>
      </c>
      <c r="G96" s="67"/>
    </row>
    <row r="97" spans="1:7" ht="36.950000000000003" customHeight="1" outlineLevel="2" x14ac:dyDescent="0.2">
      <c r="A97" s="32" t="s">
        <v>842</v>
      </c>
      <c r="B97" s="67"/>
      <c r="C97" s="67"/>
      <c r="D97" s="62">
        <v>8333.33</v>
      </c>
      <c r="E97" s="67"/>
      <c r="F97" s="62">
        <v>8333.33</v>
      </c>
      <c r="G97" s="67"/>
    </row>
    <row r="98" spans="1:7" ht="50.1" customHeight="1" outlineLevel="2" x14ac:dyDescent="0.2">
      <c r="A98" s="32" t="s">
        <v>384</v>
      </c>
      <c r="B98" s="62">
        <v>5000</v>
      </c>
      <c r="C98" s="67"/>
      <c r="D98" s="67"/>
      <c r="E98" s="67"/>
      <c r="F98" s="62">
        <v>5000</v>
      </c>
      <c r="G98" s="67"/>
    </row>
    <row r="99" spans="1:7" ht="36.950000000000003" customHeight="1" outlineLevel="2" x14ac:dyDescent="0.2">
      <c r="A99" s="32" t="s">
        <v>268</v>
      </c>
      <c r="B99" s="62">
        <v>10000</v>
      </c>
      <c r="C99" s="67"/>
      <c r="D99" s="67"/>
      <c r="E99" s="67"/>
      <c r="F99" s="62">
        <v>10000</v>
      </c>
      <c r="G99" s="67"/>
    </row>
    <row r="100" spans="1:7" ht="36.950000000000003" customHeight="1" outlineLevel="2" x14ac:dyDescent="0.2">
      <c r="A100" s="32" t="s">
        <v>269</v>
      </c>
      <c r="B100" s="62">
        <v>10000</v>
      </c>
      <c r="C100" s="67"/>
      <c r="D100" s="67"/>
      <c r="E100" s="67"/>
      <c r="F100" s="62">
        <v>10000</v>
      </c>
      <c r="G100" s="67"/>
    </row>
    <row r="101" spans="1:7" ht="50.1" customHeight="1" outlineLevel="2" x14ac:dyDescent="0.2">
      <c r="A101" s="32" t="s">
        <v>843</v>
      </c>
      <c r="B101" s="67"/>
      <c r="C101" s="67"/>
      <c r="D101" s="604">
        <v>118370.56</v>
      </c>
      <c r="E101" s="67"/>
      <c r="F101" s="62">
        <v>118370.56</v>
      </c>
      <c r="G101" s="67"/>
    </row>
    <row r="102" spans="1:7" ht="36.950000000000003" customHeight="1" outlineLevel="2" x14ac:dyDescent="0.2">
      <c r="A102" s="32" t="s">
        <v>385</v>
      </c>
      <c r="B102" s="62">
        <v>321000</v>
      </c>
      <c r="C102" s="67"/>
      <c r="D102" s="67"/>
      <c r="E102" s="67"/>
      <c r="F102" s="62">
        <v>321000</v>
      </c>
      <c r="G102" s="67"/>
    </row>
    <row r="103" spans="1:7" ht="50.1" customHeight="1" outlineLevel="2" x14ac:dyDescent="0.2">
      <c r="A103" s="32" t="s">
        <v>386</v>
      </c>
      <c r="B103" s="70">
        <v>990</v>
      </c>
      <c r="C103" s="67"/>
      <c r="D103" s="67"/>
      <c r="E103" s="67"/>
      <c r="F103" s="70">
        <v>990</v>
      </c>
      <c r="G103" s="67"/>
    </row>
    <row r="104" spans="1:7" ht="24.95" customHeight="1" outlineLevel="2" x14ac:dyDescent="0.2">
      <c r="A104" s="32" t="s">
        <v>270</v>
      </c>
      <c r="B104" s="62">
        <v>6189744.46</v>
      </c>
      <c r="C104" s="67"/>
      <c r="D104" s="67"/>
      <c r="E104" s="67"/>
      <c r="F104" s="62">
        <v>6189744.46</v>
      </c>
      <c r="G104" s="67"/>
    </row>
    <row r="105" spans="1:7" ht="50.1" customHeight="1" outlineLevel="2" x14ac:dyDescent="0.2">
      <c r="A105" s="32" t="s">
        <v>844</v>
      </c>
      <c r="B105" s="67"/>
      <c r="C105" s="67"/>
      <c r="D105" s="604">
        <v>180022.17</v>
      </c>
      <c r="E105" s="67"/>
      <c r="F105" s="62">
        <v>180022.17</v>
      </c>
      <c r="G105" s="67"/>
    </row>
    <row r="106" spans="1:7" ht="50.1" customHeight="1" outlineLevel="2" x14ac:dyDescent="0.2">
      <c r="A106" s="32" t="s">
        <v>845</v>
      </c>
      <c r="B106" s="67"/>
      <c r="C106" s="67"/>
      <c r="D106" s="604">
        <v>6094787.29</v>
      </c>
      <c r="E106" s="67"/>
      <c r="F106" s="62">
        <v>6094787.29</v>
      </c>
      <c r="G106" s="67"/>
    </row>
    <row r="107" spans="1:7" ht="12" customHeight="1" outlineLevel="2" x14ac:dyDescent="0.2">
      <c r="A107" s="32" t="s">
        <v>387</v>
      </c>
      <c r="B107" s="62">
        <v>1666.66</v>
      </c>
      <c r="C107" s="67"/>
      <c r="D107" s="67"/>
      <c r="E107" s="67"/>
      <c r="F107" s="62">
        <v>1666.66</v>
      </c>
      <c r="G107" s="67"/>
    </row>
    <row r="108" spans="1:7" ht="12" customHeight="1" outlineLevel="2" x14ac:dyDescent="0.2">
      <c r="A108" s="32" t="s">
        <v>388</v>
      </c>
      <c r="B108" s="70">
        <v>833.33</v>
      </c>
      <c r="C108" s="67"/>
      <c r="D108" s="67"/>
      <c r="E108" s="67"/>
      <c r="F108" s="70">
        <v>833.33</v>
      </c>
      <c r="G108" s="67"/>
    </row>
    <row r="109" spans="1:7" ht="24.95" customHeight="1" outlineLevel="2" x14ac:dyDescent="0.2">
      <c r="A109" s="32" t="s">
        <v>271</v>
      </c>
      <c r="B109" s="62">
        <v>10000</v>
      </c>
      <c r="C109" s="67"/>
      <c r="D109" s="67"/>
      <c r="E109" s="67"/>
      <c r="F109" s="62">
        <v>10000</v>
      </c>
      <c r="G109" s="67"/>
    </row>
    <row r="110" spans="1:7" ht="36.950000000000003" customHeight="1" outlineLevel="2" x14ac:dyDescent="0.2">
      <c r="A110" s="32" t="s">
        <v>468</v>
      </c>
      <c r="B110" s="67"/>
      <c r="C110" s="67"/>
      <c r="D110" s="604">
        <v>1887709.62</v>
      </c>
      <c r="E110" s="67"/>
      <c r="F110" s="62">
        <v>1887709.62</v>
      </c>
      <c r="G110" s="67"/>
    </row>
    <row r="111" spans="1:7" ht="36.950000000000003" customHeight="1" outlineLevel="2" x14ac:dyDescent="0.2">
      <c r="A111" s="32" t="s">
        <v>471</v>
      </c>
      <c r="B111" s="67"/>
      <c r="C111" s="67"/>
      <c r="D111" s="604">
        <v>1294982.8500000001</v>
      </c>
      <c r="E111" s="67"/>
      <c r="F111" s="62">
        <v>1294982.8500000001</v>
      </c>
      <c r="G111" s="67"/>
    </row>
    <row r="112" spans="1:7" ht="36.950000000000003" customHeight="1" outlineLevel="2" x14ac:dyDescent="0.2">
      <c r="A112" s="32" t="s">
        <v>466</v>
      </c>
      <c r="B112" s="67"/>
      <c r="C112" s="67"/>
      <c r="D112" s="604">
        <v>1498862.4</v>
      </c>
      <c r="E112" s="67"/>
      <c r="F112" s="62">
        <v>1498862.4</v>
      </c>
      <c r="G112" s="67"/>
    </row>
    <row r="113" spans="1:7" ht="36.950000000000003" customHeight="1" outlineLevel="2" x14ac:dyDescent="0.2">
      <c r="A113" s="32" t="s">
        <v>464</v>
      </c>
      <c r="B113" s="67"/>
      <c r="C113" s="67"/>
      <c r="D113" s="604">
        <v>1421476.35</v>
      </c>
      <c r="E113" s="67"/>
      <c r="F113" s="62">
        <v>1421476.35</v>
      </c>
      <c r="G113" s="67"/>
    </row>
    <row r="114" spans="1:7" ht="24.95" customHeight="1" outlineLevel="2" x14ac:dyDescent="0.2">
      <c r="A114" s="32" t="s">
        <v>272</v>
      </c>
      <c r="B114" s="62">
        <v>491486.34</v>
      </c>
      <c r="C114" s="67"/>
      <c r="D114" s="67"/>
      <c r="E114" s="67"/>
      <c r="F114" s="62">
        <v>491486.34</v>
      </c>
      <c r="G114" s="67"/>
    </row>
    <row r="115" spans="1:7" ht="36.950000000000003" customHeight="1" outlineLevel="2" x14ac:dyDescent="0.2">
      <c r="A115" s="32" t="s">
        <v>273</v>
      </c>
      <c r="B115" s="62">
        <v>1300806</v>
      </c>
      <c r="C115" s="67"/>
      <c r="D115" s="67"/>
      <c r="E115" s="67"/>
      <c r="F115" s="62">
        <v>1300806</v>
      </c>
      <c r="G115" s="67"/>
    </row>
    <row r="116" spans="1:7" ht="50.1" customHeight="1" outlineLevel="2" x14ac:dyDescent="0.2">
      <c r="A116" s="32" t="s">
        <v>389</v>
      </c>
      <c r="B116" s="62">
        <v>8000</v>
      </c>
      <c r="C116" s="67"/>
      <c r="D116" s="67"/>
      <c r="E116" s="67"/>
      <c r="F116" s="62">
        <v>8000</v>
      </c>
      <c r="G116" s="67"/>
    </row>
    <row r="117" spans="1:7" ht="50.1" customHeight="1" outlineLevel="2" x14ac:dyDescent="0.2">
      <c r="A117" s="32" t="s">
        <v>390</v>
      </c>
      <c r="B117" s="62">
        <v>8000</v>
      </c>
      <c r="C117" s="67"/>
      <c r="D117" s="67"/>
      <c r="E117" s="67"/>
      <c r="F117" s="62">
        <v>8000</v>
      </c>
      <c r="G117" s="67"/>
    </row>
    <row r="118" spans="1:7" ht="50.1" customHeight="1" outlineLevel="2" x14ac:dyDescent="0.2">
      <c r="A118" s="32" t="s">
        <v>391</v>
      </c>
      <c r="B118" s="62">
        <v>263307.65000000002</v>
      </c>
      <c r="C118" s="67"/>
      <c r="D118" s="67"/>
      <c r="E118" s="67"/>
      <c r="F118" s="62">
        <v>263307.65000000002</v>
      </c>
      <c r="G118" s="67"/>
    </row>
    <row r="119" spans="1:7" ht="24.95" customHeight="1" outlineLevel="2" x14ac:dyDescent="0.2">
      <c r="A119" s="32" t="s">
        <v>274</v>
      </c>
      <c r="B119" s="62">
        <v>70000</v>
      </c>
      <c r="C119" s="67"/>
      <c r="D119" s="67"/>
      <c r="E119" s="67"/>
      <c r="F119" s="62">
        <v>70000</v>
      </c>
      <c r="G119" s="67"/>
    </row>
    <row r="120" spans="1:7" ht="12" customHeight="1" outlineLevel="2" x14ac:dyDescent="0.2">
      <c r="A120" s="32" t="s">
        <v>392</v>
      </c>
      <c r="B120" s="62">
        <v>909999.94</v>
      </c>
      <c r="C120" s="67"/>
      <c r="D120" s="67"/>
      <c r="E120" s="67"/>
      <c r="F120" s="62">
        <v>909999.94</v>
      </c>
      <c r="G120" s="67"/>
    </row>
    <row r="121" spans="1:7" ht="12" customHeight="1" outlineLevel="2" x14ac:dyDescent="0.2">
      <c r="A121" s="32" t="s">
        <v>393</v>
      </c>
      <c r="B121" s="62">
        <v>84166.66</v>
      </c>
      <c r="C121" s="67"/>
      <c r="D121" s="67"/>
      <c r="E121" s="67"/>
      <c r="F121" s="62">
        <v>84166.66</v>
      </c>
      <c r="G121" s="67"/>
    </row>
    <row r="122" spans="1:7" ht="24.95" customHeight="1" outlineLevel="2" x14ac:dyDescent="0.2">
      <c r="A122" s="32" t="s">
        <v>275</v>
      </c>
      <c r="B122" s="62">
        <v>58333.33</v>
      </c>
      <c r="C122" s="67"/>
      <c r="D122" s="67"/>
      <c r="E122" s="67"/>
      <c r="F122" s="62">
        <v>58333.33</v>
      </c>
      <c r="G122" s="67"/>
    </row>
    <row r="123" spans="1:7" ht="24.95" customHeight="1" outlineLevel="2" x14ac:dyDescent="0.2">
      <c r="A123" s="32" t="s">
        <v>394</v>
      </c>
      <c r="B123" s="62">
        <v>58333.33</v>
      </c>
      <c r="C123" s="67"/>
      <c r="D123" s="67"/>
      <c r="E123" s="67"/>
      <c r="F123" s="62">
        <v>58333.33</v>
      </c>
      <c r="G123" s="67"/>
    </row>
    <row r="124" spans="1:7" ht="24.95" customHeight="1" outlineLevel="2" x14ac:dyDescent="0.2">
      <c r="A124" s="32" t="s">
        <v>276</v>
      </c>
      <c r="B124" s="62">
        <v>58333.33</v>
      </c>
      <c r="C124" s="67"/>
      <c r="D124" s="67"/>
      <c r="E124" s="67"/>
      <c r="F124" s="62">
        <v>58333.33</v>
      </c>
      <c r="G124" s="67"/>
    </row>
    <row r="125" spans="1:7" ht="36.950000000000003" customHeight="1" outlineLevel="2" x14ac:dyDescent="0.2">
      <c r="A125" s="32" t="s">
        <v>846</v>
      </c>
      <c r="B125" s="67"/>
      <c r="C125" s="67"/>
      <c r="D125" s="62">
        <v>41666.67</v>
      </c>
      <c r="E125" s="67"/>
      <c r="F125" s="62">
        <v>41666.67</v>
      </c>
      <c r="G125" s="67"/>
    </row>
    <row r="126" spans="1:7" ht="36.950000000000003" customHeight="1" outlineLevel="2" x14ac:dyDescent="0.2">
      <c r="A126" s="32" t="s">
        <v>847</v>
      </c>
      <c r="B126" s="67"/>
      <c r="C126" s="67"/>
      <c r="D126" s="62">
        <v>41666.67</v>
      </c>
      <c r="E126" s="67"/>
      <c r="F126" s="62">
        <v>41666.67</v>
      </c>
      <c r="G126" s="67"/>
    </row>
    <row r="127" spans="1:7" ht="36.950000000000003" customHeight="1" outlineLevel="2" x14ac:dyDescent="0.2">
      <c r="A127" s="32" t="s">
        <v>395</v>
      </c>
      <c r="B127" s="62">
        <v>96708.43</v>
      </c>
      <c r="C127" s="67"/>
      <c r="D127" s="67"/>
      <c r="E127" s="67"/>
      <c r="F127" s="62">
        <v>96708.43</v>
      </c>
      <c r="G127" s="67"/>
    </row>
    <row r="128" spans="1:7" ht="36.950000000000003" customHeight="1" outlineLevel="2" x14ac:dyDescent="0.2">
      <c r="A128" s="32" t="s">
        <v>848</v>
      </c>
      <c r="B128" s="67"/>
      <c r="C128" s="67"/>
      <c r="D128" s="604">
        <v>1443111.55</v>
      </c>
      <c r="E128" s="67"/>
      <c r="F128" s="62">
        <v>1443111.55</v>
      </c>
      <c r="G128" s="67"/>
    </row>
    <row r="129" spans="1:7" ht="36.950000000000003" customHeight="1" outlineLevel="2" x14ac:dyDescent="0.2">
      <c r="A129" s="32" t="s">
        <v>849</v>
      </c>
      <c r="B129" s="67"/>
      <c r="C129" s="67"/>
      <c r="D129" s="604">
        <v>1232932.67</v>
      </c>
      <c r="E129" s="67"/>
      <c r="F129" s="62">
        <v>1232932.67</v>
      </c>
      <c r="G129" s="67"/>
    </row>
    <row r="130" spans="1:7" ht="24.95" customHeight="1" outlineLevel="2" x14ac:dyDescent="0.2">
      <c r="A130" s="32" t="s">
        <v>396</v>
      </c>
      <c r="B130" s="62">
        <v>18750</v>
      </c>
      <c r="C130" s="67"/>
      <c r="D130" s="67"/>
      <c r="E130" s="67"/>
      <c r="F130" s="62">
        <v>18750</v>
      </c>
      <c r="G130" s="67"/>
    </row>
    <row r="131" spans="1:7" ht="24.95" customHeight="1" outlineLevel="2" x14ac:dyDescent="0.2">
      <c r="A131" s="32" t="s">
        <v>397</v>
      </c>
      <c r="B131" s="62">
        <v>18750</v>
      </c>
      <c r="C131" s="67"/>
      <c r="D131" s="67"/>
      <c r="E131" s="67"/>
      <c r="F131" s="62">
        <v>18750</v>
      </c>
      <c r="G131" s="67"/>
    </row>
    <row r="132" spans="1:7" ht="24.95" customHeight="1" outlineLevel="2" x14ac:dyDescent="0.2">
      <c r="A132" s="32" t="s">
        <v>398</v>
      </c>
      <c r="B132" s="62">
        <v>18750</v>
      </c>
      <c r="C132" s="67"/>
      <c r="D132" s="67"/>
      <c r="E132" s="67"/>
      <c r="F132" s="62">
        <v>18750</v>
      </c>
      <c r="G132" s="67"/>
    </row>
    <row r="133" spans="1:7" ht="50.1" customHeight="1" outlineLevel="2" x14ac:dyDescent="0.2">
      <c r="A133" s="32" t="s">
        <v>399</v>
      </c>
      <c r="B133" s="62">
        <v>12500</v>
      </c>
      <c r="C133" s="67"/>
      <c r="D133" s="67"/>
      <c r="E133" s="67"/>
      <c r="F133" s="62">
        <v>12500</v>
      </c>
      <c r="G133" s="67"/>
    </row>
    <row r="134" spans="1:7" ht="50.1" customHeight="1" outlineLevel="2" x14ac:dyDescent="0.2">
      <c r="A134" s="32" t="s">
        <v>400</v>
      </c>
      <c r="B134" s="62">
        <v>12500</v>
      </c>
      <c r="C134" s="67"/>
      <c r="D134" s="67"/>
      <c r="E134" s="67"/>
      <c r="F134" s="62">
        <v>12500</v>
      </c>
      <c r="G134" s="67"/>
    </row>
    <row r="135" spans="1:7" ht="50.1" customHeight="1" outlineLevel="2" x14ac:dyDescent="0.2">
      <c r="A135" s="32" t="s">
        <v>401</v>
      </c>
      <c r="B135" s="62">
        <v>12500</v>
      </c>
      <c r="C135" s="67"/>
      <c r="D135" s="67"/>
      <c r="E135" s="67"/>
      <c r="F135" s="62">
        <v>12500</v>
      </c>
      <c r="G135" s="67"/>
    </row>
    <row r="136" spans="1:7" ht="50.1" customHeight="1" outlineLevel="2" x14ac:dyDescent="0.2">
      <c r="A136" s="32" t="s">
        <v>277</v>
      </c>
      <c r="B136" s="62">
        <v>147300.32</v>
      </c>
      <c r="C136" s="67"/>
      <c r="D136" s="67"/>
      <c r="E136" s="67"/>
      <c r="F136" s="62">
        <v>147300.32</v>
      </c>
      <c r="G136" s="67"/>
    </row>
    <row r="137" spans="1:7" ht="50.1" customHeight="1" outlineLevel="2" x14ac:dyDescent="0.2">
      <c r="A137" s="32" t="s">
        <v>278</v>
      </c>
      <c r="B137" s="62">
        <v>147300.31</v>
      </c>
      <c r="C137" s="67"/>
      <c r="D137" s="67"/>
      <c r="E137" s="67"/>
      <c r="F137" s="62">
        <v>147300.31</v>
      </c>
      <c r="G137" s="67"/>
    </row>
    <row r="138" spans="1:7" ht="50.1" customHeight="1" outlineLevel="2" x14ac:dyDescent="0.2">
      <c r="A138" s="32" t="s">
        <v>279</v>
      </c>
      <c r="B138" s="62">
        <v>125000</v>
      </c>
      <c r="C138" s="67"/>
      <c r="D138" s="67"/>
      <c r="E138" s="67"/>
      <c r="F138" s="62">
        <v>125000</v>
      </c>
      <c r="G138" s="67"/>
    </row>
    <row r="139" spans="1:7" ht="50.1" customHeight="1" outlineLevel="2" x14ac:dyDescent="0.2">
      <c r="A139" s="32" t="s">
        <v>280</v>
      </c>
      <c r="B139" s="62">
        <v>125000</v>
      </c>
      <c r="C139" s="67"/>
      <c r="D139" s="67"/>
      <c r="E139" s="67"/>
      <c r="F139" s="62">
        <v>125000</v>
      </c>
      <c r="G139" s="67"/>
    </row>
    <row r="140" spans="1:7" ht="50.1" customHeight="1" outlineLevel="2" x14ac:dyDescent="0.2">
      <c r="A140" s="32" t="s">
        <v>281</v>
      </c>
      <c r="B140" s="62">
        <v>50000</v>
      </c>
      <c r="C140" s="67"/>
      <c r="D140" s="67"/>
      <c r="E140" s="67"/>
      <c r="F140" s="62">
        <v>50000</v>
      </c>
      <c r="G140" s="67"/>
    </row>
    <row r="141" spans="1:7" ht="50.1" customHeight="1" outlineLevel="2" x14ac:dyDescent="0.2">
      <c r="A141" s="32" t="s">
        <v>282</v>
      </c>
      <c r="B141" s="62">
        <v>294600.64</v>
      </c>
      <c r="C141" s="67"/>
      <c r="D141" s="67"/>
      <c r="E141" s="67"/>
      <c r="F141" s="62">
        <v>294600.64</v>
      </c>
      <c r="G141" s="67"/>
    </row>
    <row r="142" spans="1:7" ht="50.1" customHeight="1" outlineLevel="2" x14ac:dyDescent="0.2">
      <c r="A142" s="32" t="s">
        <v>402</v>
      </c>
      <c r="B142" s="62">
        <v>1000</v>
      </c>
      <c r="C142" s="67"/>
      <c r="D142" s="67"/>
      <c r="E142" s="67"/>
      <c r="F142" s="62">
        <v>1000</v>
      </c>
      <c r="G142" s="67"/>
    </row>
    <row r="143" spans="1:7" ht="50.1" customHeight="1" outlineLevel="2" x14ac:dyDescent="0.2">
      <c r="A143" s="32" t="s">
        <v>403</v>
      </c>
      <c r="B143" s="62">
        <v>3000000</v>
      </c>
      <c r="C143" s="67"/>
      <c r="D143" s="67"/>
      <c r="E143" s="67"/>
      <c r="F143" s="62">
        <v>3000000</v>
      </c>
      <c r="G143" s="67"/>
    </row>
    <row r="144" spans="1:7" ht="12" customHeight="1" outlineLevel="2" x14ac:dyDescent="0.2">
      <c r="A144" s="32" t="s">
        <v>283</v>
      </c>
      <c r="B144" s="62">
        <v>89000</v>
      </c>
      <c r="C144" s="67"/>
      <c r="D144" s="67"/>
      <c r="E144" s="67"/>
      <c r="F144" s="62">
        <v>89000</v>
      </c>
      <c r="G144" s="67"/>
    </row>
    <row r="145" spans="1:7" ht="50.1" customHeight="1" outlineLevel="2" x14ac:dyDescent="0.2">
      <c r="A145" s="32" t="s">
        <v>850</v>
      </c>
      <c r="B145" s="67"/>
      <c r="C145" s="67"/>
      <c r="D145" s="62">
        <v>250000</v>
      </c>
      <c r="E145" s="67"/>
      <c r="F145" s="62">
        <v>250000</v>
      </c>
      <c r="G145" s="67"/>
    </row>
    <row r="146" spans="1:7" ht="50.1" customHeight="1" outlineLevel="2" x14ac:dyDescent="0.2">
      <c r="A146" s="32" t="s">
        <v>284</v>
      </c>
      <c r="B146" s="62">
        <v>316524.51</v>
      </c>
      <c r="C146" s="67"/>
      <c r="D146" s="67"/>
      <c r="E146" s="67"/>
      <c r="F146" s="62">
        <v>316524.51</v>
      </c>
      <c r="G146" s="67"/>
    </row>
    <row r="147" spans="1:7" ht="50.1" customHeight="1" outlineLevel="2" x14ac:dyDescent="0.2">
      <c r="A147" s="32" t="s">
        <v>404</v>
      </c>
      <c r="B147" s="62">
        <v>3005227.24</v>
      </c>
      <c r="C147" s="67"/>
      <c r="D147" s="67"/>
      <c r="E147" s="67"/>
      <c r="F147" s="62">
        <v>3005227.24</v>
      </c>
      <c r="G147" s="67"/>
    </row>
    <row r="148" spans="1:7" ht="50.1" customHeight="1" outlineLevel="2" x14ac:dyDescent="0.2">
      <c r="A148" s="32" t="s">
        <v>405</v>
      </c>
      <c r="B148" s="62">
        <v>920178.76</v>
      </c>
      <c r="C148" s="67"/>
      <c r="D148" s="67"/>
      <c r="E148" s="67"/>
      <c r="F148" s="62">
        <v>920178.76</v>
      </c>
      <c r="G148" s="67"/>
    </row>
    <row r="149" spans="1:7" ht="50.1" customHeight="1" outlineLevel="2" x14ac:dyDescent="0.2">
      <c r="A149" s="32" t="s">
        <v>406</v>
      </c>
      <c r="B149" s="62">
        <v>20000</v>
      </c>
      <c r="C149" s="67"/>
      <c r="D149" s="67"/>
      <c r="E149" s="67"/>
      <c r="F149" s="62">
        <v>20000</v>
      </c>
      <c r="G149" s="67"/>
    </row>
    <row r="150" spans="1:7" ht="24.95" customHeight="1" outlineLevel="2" x14ac:dyDescent="0.2">
      <c r="A150" s="32" t="s">
        <v>407</v>
      </c>
      <c r="B150" s="62">
        <v>2000</v>
      </c>
      <c r="C150" s="67"/>
      <c r="D150" s="67"/>
      <c r="E150" s="67"/>
      <c r="F150" s="62">
        <v>2000</v>
      </c>
      <c r="G150" s="67"/>
    </row>
    <row r="151" spans="1:7" ht="24.95" customHeight="1" outlineLevel="2" x14ac:dyDescent="0.2">
      <c r="A151" s="32" t="s">
        <v>285</v>
      </c>
      <c r="B151" s="62">
        <v>1285802.6599999999</v>
      </c>
      <c r="C151" s="67"/>
      <c r="D151" s="62">
        <v>49740.32</v>
      </c>
      <c r="E151" s="67"/>
      <c r="F151" s="62">
        <v>1335542.98</v>
      </c>
      <c r="G151" s="67"/>
    </row>
    <row r="152" spans="1:7" ht="12" customHeight="1" outlineLevel="2" x14ac:dyDescent="0.2">
      <c r="A152" s="32" t="s">
        <v>408</v>
      </c>
      <c r="B152" s="62">
        <v>951666.66</v>
      </c>
      <c r="C152" s="67"/>
      <c r="D152" s="67"/>
      <c r="E152" s="67"/>
      <c r="F152" s="62">
        <v>951666.66</v>
      </c>
      <c r="G152" s="67"/>
    </row>
    <row r="153" spans="1:7" ht="36.950000000000003" customHeight="1" outlineLevel="2" x14ac:dyDescent="0.2">
      <c r="A153" s="32" t="s">
        <v>409</v>
      </c>
      <c r="B153" s="62">
        <v>840871.48</v>
      </c>
      <c r="C153" s="67"/>
      <c r="D153" s="67"/>
      <c r="E153" s="67"/>
      <c r="F153" s="62">
        <v>840871.48</v>
      </c>
      <c r="G153" s="67"/>
    </row>
    <row r="154" spans="1:7" ht="36.950000000000003" customHeight="1" outlineLevel="2" x14ac:dyDescent="0.2">
      <c r="A154" s="32" t="s">
        <v>851</v>
      </c>
      <c r="B154" s="67"/>
      <c r="C154" s="67"/>
      <c r="D154" s="62">
        <v>1000</v>
      </c>
      <c r="E154" s="67"/>
      <c r="F154" s="62">
        <v>1000</v>
      </c>
      <c r="G154" s="67"/>
    </row>
    <row r="155" spans="1:7" ht="36.950000000000003" customHeight="1" outlineLevel="2" x14ac:dyDescent="0.2">
      <c r="A155" s="32" t="s">
        <v>410</v>
      </c>
      <c r="B155" s="62">
        <v>1269144.8899999999</v>
      </c>
      <c r="C155" s="67"/>
      <c r="D155" s="67"/>
      <c r="E155" s="67"/>
      <c r="F155" s="62">
        <v>1269144.8899999999</v>
      </c>
      <c r="G155" s="67"/>
    </row>
    <row r="156" spans="1:7" ht="36.950000000000003" customHeight="1" outlineLevel="2" x14ac:dyDescent="0.2">
      <c r="A156" s="32" t="s">
        <v>286</v>
      </c>
      <c r="B156" s="62">
        <v>2647830</v>
      </c>
      <c r="C156" s="67"/>
      <c r="D156" s="67"/>
      <c r="E156" s="67"/>
      <c r="F156" s="62">
        <v>2647830</v>
      </c>
      <c r="G156" s="67"/>
    </row>
    <row r="157" spans="1:7" ht="36.950000000000003" customHeight="1" outlineLevel="2" x14ac:dyDescent="0.2">
      <c r="A157" s="32" t="s">
        <v>287</v>
      </c>
      <c r="B157" s="62">
        <v>75000</v>
      </c>
      <c r="C157" s="67"/>
      <c r="D157" s="67"/>
      <c r="E157" s="67"/>
      <c r="F157" s="62">
        <v>75000</v>
      </c>
      <c r="G157" s="67"/>
    </row>
    <row r="158" spans="1:7" ht="36.950000000000003" customHeight="1" outlineLevel="2" x14ac:dyDescent="0.2">
      <c r="A158" s="32" t="s">
        <v>411</v>
      </c>
      <c r="B158" s="62">
        <v>83333.33</v>
      </c>
      <c r="C158" s="67"/>
      <c r="D158" s="67"/>
      <c r="E158" s="67"/>
      <c r="F158" s="62">
        <v>83333.33</v>
      </c>
      <c r="G158" s="67"/>
    </row>
    <row r="159" spans="1:7" ht="24.95" customHeight="1" outlineLevel="2" x14ac:dyDescent="0.2">
      <c r="A159" s="32" t="s">
        <v>288</v>
      </c>
      <c r="B159" s="62">
        <v>150816.17000000001</v>
      </c>
      <c r="C159" s="67"/>
      <c r="D159" s="67"/>
      <c r="E159" s="67"/>
      <c r="F159" s="62">
        <v>150816.17000000001</v>
      </c>
      <c r="G159" s="67"/>
    </row>
    <row r="160" spans="1:7" ht="12" customHeight="1" outlineLevel="2" x14ac:dyDescent="0.2">
      <c r="A160" s="32" t="s">
        <v>289</v>
      </c>
      <c r="B160" s="62">
        <v>8500</v>
      </c>
      <c r="C160" s="67"/>
      <c r="D160" s="67"/>
      <c r="E160" s="67"/>
      <c r="F160" s="62">
        <v>8500</v>
      </c>
      <c r="G160" s="67"/>
    </row>
    <row r="161" spans="1:7" ht="12.95" customHeight="1" outlineLevel="1" x14ac:dyDescent="0.2">
      <c r="A161" s="17" t="s">
        <v>852</v>
      </c>
      <c r="B161" s="15"/>
      <c r="C161" s="15"/>
      <c r="D161" s="16">
        <v>300000</v>
      </c>
      <c r="E161" s="16">
        <v>300000</v>
      </c>
      <c r="F161" s="15"/>
      <c r="G161" s="15"/>
    </row>
    <row r="162" spans="1:7" ht="36.950000000000003" customHeight="1" outlineLevel="2" x14ac:dyDescent="0.2">
      <c r="A162" s="32" t="s">
        <v>833</v>
      </c>
      <c r="B162" s="67"/>
      <c r="C162" s="67"/>
      <c r="D162" s="62">
        <v>300000</v>
      </c>
      <c r="E162" s="62">
        <v>300000</v>
      </c>
      <c r="F162" s="67"/>
      <c r="G162" s="67"/>
    </row>
    <row r="163" spans="1:7" ht="12.95" customHeight="1" x14ac:dyDescent="0.2">
      <c r="A163" s="22" t="s">
        <v>226</v>
      </c>
      <c r="B163" s="24">
        <v>59360352.939999998</v>
      </c>
      <c r="C163" s="23"/>
      <c r="D163" s="24">
        <v>27961849.899999999</v>
      </c>
      <c r="E163" s="24">
        <v>300000</v>
      </c>
      <c r="F163" s="24">
        <v>87022202.840000004</v>
      </c>
      <c r="G163" s="23"/>
    </row>
    <row r="164" spans="1:7" ht="11.1" customHeight="1" x14ac:dyDescent="0.2"/>
    <row r="165" spans="1:7" s="11" customFormat="1" ht="11.1" customHeight="1" x14ac:dyDescent="0.2"/>
    <row r="166" spans="1:7" s="11" customFormat="1" ht="11.1" customHeight="1" x14ac:dyDescent="0.2">
      <c r="A166" s="68" t="s">
        <v>319</v>
      </c>
      <c r="B166" s="25" t="s">
        <v>320</v>
      </c>
      <c r="C166" s="26"/>
      <c r="D166" s="69" t="s">
        <v>321</v>
      </c>
      <c r="E166" s="25" t="s">
        <v>322</v>
      </c>
      <c r="F166" s="26"/>
    </row>
    <row r="167" spans="1:7" s="11" customFormat="1" ht="3" customHeight="1" x14ac:dyDescent="0.2">
      <c r="B167" s="71" t="s">
        <v>540</v>
      </c>
      <c r="C167" s="27"/>
      <c r="D167" s="72" t="s">
        <v>540</v>
      </c>
      <c r="E167" s="71" t="s">
        <v>540</v>
      </c>
      <c r="F167" s="27"/>
    </row>
    <row r="168" spans="1:7" ht="11.1" customHeight="1" x14ac:dyDescent="0.2">
      <c r="A168" s="28"/>
      <c r="B168" s="27" t="s">
        <v>323</v>
      </c>
      <c r="C168" s="26"/>
      <c r="D168" s="29" t="s">
        <v>180</v>
      </c>
      <c r="E168" s="27" t="s">
        <v>324</v>
      </c>
      <c r="F168" s="26"/>
    </row>
    <row r="169" spans="1:7" s="11" customFormat="1" ht="11.1" customHeight="1" x14ac:dyDescent="0.2"/>
  </sheetData>
  <mergeCells count="12">
    <mergeCell ref="F9:F10"/>
    <mergeCell ref="G9:G10"/>
    <mergeCell ref="A4:G4"/>
    <mergeCell ref="A6:G6"/>
    <mergeCell ref="B8:C8"/>
    <mergeCell ref="D8:E8"/>
    <mergeCell ref="F8:G8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J26" sqref="J26"/>
    </sheetView>
  </sheetViews>
  <sheetFormatPr defaultColWidth="7" defaultRowHeight="12.75" outlineLevelRow="3" x14ac:dyDescent="0.2"/>
  <cols>
    <col min="1" max="1" width="23.28515625" style="11" customWidth="1"/>
    <col min="2" max="7" width="12.42578125" style="11" customWidth="1"/>
  </cols>
  <sheetData>
    <row r="1" spans="1:7" ht="12.95" customHeight="1" x14ac:dyDescent="0.2">
      <c r="A1" s="9" t="s">
        <v>140</v>
      </c>
      <c r="B1" s="10"/>
      <c r="C1" s="10"/>
      <c r="D1" s="10"/>
    </row>
    <row r="2" spans="1:7" ht="15.75" x14ac:dyDescent="0.25">
      <c r="A2" s="12" t="s">
        <v>476</v>
      </c>
      <c r="B2" s="10"/>
      <c r="C2" s="10"/>
      <c r="D2" s="10"/>
    </row>
    <row r="3" spans="1:7" s="11" customFormat="1" ht="2.1" customHeight="1" x14ac:dyDescent="0.2"/>
    <row r="4" spans="1:7" ht="11.1" customHeight="1" x14ac:dyDescent="0.2">
      <c r="A4" s="668" t="s">
        <v>302</v>
      </c>
      <c r="B4" s="669"/>
      <c r="C4" s="670"/>
      <c r="D4" s="670"/>
      <c r="E4" s="670"/>
      <c r="F4" s="670"/>
      <c r="G4" s="670"/>
    </row>
    <row r="5" spans="1:7" s="11" customFormat="1" ht="2.1" customHeight="1" x14ac:dyDescent="0.2">
      <c r="A5" s="64"/>
      <c r="B5" s="64"/>
      <c r="C5" s="10"/>
      <c r="D5" s="10"/>
      <c r="E5" s="10"/>
      <c r="F5" s="10"/>
      <c r="G5" s="10"/>
    </row>
    <row r="6" spans="1:7" ht="11.1" customHeight="1" x14ac:dyDescent="0.2">
      <c r="A6" s="668" t="s">
        <v>562</v>
      </c>
      <c r="B6" s="669"/>
      <c r="C6" s="670"/>
      <c r="D6" s="670"/>
      <c r="E6" s="670"/>
      <c r="F6" s="670"/>
      <c r="G6" s="670"/>
    </row>
    <row r="7" spans="1:7" s="11" customFormat="1" ht="2.1" customHeight="1" x14ac:dyDescent="0.2">
      <c r="A7" s="64"/>
      <c r="B7" s="64"/>
      <c r="C7" s="10"/>
      <c r="D7" s="10"/>
      <c r="E7" s="10"/>
      <c r="F7" s="10"/>
      <c r="G7" s="10"/>
    </row>
    <row r="8" spans="1:7" x14ac:dyDescent="0.2">
      <c r="A8" s="13" t="s">
        <v>208</v>
      </c>
      <c r="B8" s="671" t="s">
        <v>209</v>
      </c>
      <c r="C8" s="671"/>
      <c r="D8" s="671" t="s">
        <v>210</v>
      </c>
      <c r="E8" s="671"/>
      <c r="F8" s="671" t="s">
        <v>211</v>
      </c>
      <c r="G8" s="671"/>
    </row>
    <row r="9" spans="1:7" x14ac:dyDescent="0.2">
      <c r="A9" s="13" t="s">
        <v>212</v>
      </c>
      <c r="B9" s="666" t="s">
        <v>213</v>
      </c>
      <c r="C9" s="666" t="s">
        <v>214</v>
      </c>
      <c r="D9" s="666" t="s">
        <v>213</v>
      </c>
      <c r="E9" s="666" t="s">
        <v>214</v>
      </c>
      <c r="F9" s="666" t="s">
        <v>213</v>
      </c>
      <c r="G9" s="666" t="s">
        <v>214</v>
      </c>
    </row>
    <row r="10" spans="1:7" x14ac:dyDescent="0.2">
      <c r="A10" s="13" t="s">
        <v>181</v>
      </c>
      <c r="B10" s="667"/>
      <c r="C10" s="667"/>
      <c r="D10" s="667"/>
      <c r="E10" s="667"/>
      <c r="F10" s="667"/>
      <c r="G10" s="667"/>
    </row>
    <row r="11" spans="1:7" x14ac:dyDescent="0.2">
      <c r="A11" s="14" t="s">
        <v>215</v>
      </c>
      <c r="B11" s="15"/>
      <c r="C11" s="15"/>
      <c r="D11" s="16">
        <v>64881068.439999998</v>
      </c>
      <c r="E11" s="16">
        <v>64881068.439999998</v>
      </c>
      <c r="F11" s="15"/>
      <c r="G11" s="15"/>
    </row>
    <row r="12" spans="1:7" outlineLevel="1" x14ac:dyDescent="0.2">
      <c r="A12" s="17" t="s">
        <v>216</v>
      </c>
      <c r="B12" s="15"/>
      <c r="C12" s="15"/>
      <c r="D12" s="16">
        <v>64881068.439999998</v>
      </c>
      <c r="E12" s="16">
        <v>64881068.439999998</v>
      </c>
      <c r="F12" s="15"/>
      <c r="G12" s="15"/>
    </row>
    <row r="13" spans="1:7" ht="36" outlineLevel="2" x14ac:dyDescent="0.2">
      <c r="A13" s="18" t="s">
        <v>201</v>
      </c>
      <c r="B13" s="19"/>
      <c r="C13" s="19"/>
      <c r="D13" s="20">
        <v>64881068.439999998</v>
      </c>
      <c r="E13" s="20">
        <v>64881068.439999998</v>
      </c>
      <c r="F13" s="19"/>
      <c r="G13" s="19"/>
    </row>
    <row r="14" spans="1:7" ht="12" customHeight="1" outlineLevel="3" x14ac:dyDescent="0.2">
      <c r="A14" s="21" t="s">
        <v>217</v>
      </c>
      <c r="B14" s="67"/>
      <c r="C14" s="67"/>
      <c r="D14" s="67"/>
      <c r="E14" s="62">
        <v>64881068.439999998</v>
      </c>
      <c r="F14" s="67"/>
      <c r="G14" s="67"/>
    </row>
    <row r="15" spans="1:7" outlineLevel="3" x14ac:dyDescent="0.2">
      <c r="A15" s="21" t="s">
        <v>183</v>
      </c>
      <c r="B15" s="67"/>
      <c r="C15" s="67"/>
      <c r="D15" s="62">
        <v>4962655.26</v>
      </c>
      <c r="E15" s="67"/>
      <c r="F15" s="67"/>
      <c r="G15" s="67"/>
    </row>
    <row r="16" spans="1:7" ht="24" outlineLevel="3" x14ac:dyDescent="0.2">
      <c r="A16" s="21" t="s">
        <v>218</v>
      </c>
      <c r="B16" s="67"/>
      <c r="C16" s="67"/>
      <c r="D16" s="62">
        <v>278872.77</v>
      </c>
      <c r="E16" s="67"/>
      <c r="F16" s="67"/>
      <c r="G16" s="67"/>
    </row>
    <row r="17" spans="1:7" ht="36" outlineLevel="3" x14ac:dyDescent="0.2">
      <c r="A17" s="21" t="s">
        <v>220</v>
      </c>
      <c r="B17" s="67"/>
      <c r="C17" s="67"/>
      <c r="D17" s="62">
        <v>11540923.390000001</v>
      </c>
      <c r="E17" s="67"/>
      <c r="F17" s="67"/>
      <c r="G17" s="67"/>
    </row>
    <row r="18" spans="1:7" ht="24" outlineLevel="3" x14ac:dyDescent="0.2">
      <c r="A18" s="21" t="s">
        <v>185</v>
      </c>
      <c r="B18" s="67"/>
      <c r="C18" s="67"/>
      <c r="D18" s="62">
        <v>113977.27</v>
      </c>
      <c r="E18" s="67"/>
      <c r="F18" s="67"/>
      <c r="G18" s="67"/>
    </row>
    <row r="19" spans="1:7" ht="24" outlineLevel="3" x14ac:dyDescent="0.2">
      <c r="A19" s="21" t="s">
        <v>186</v>
      </c>
      <c r="B19" s="67"/>
      <c r="C19" s="67"/>
      <c r="D19" s="62">
        <v>72092.09</v>
      </c>
      <c r="E19" s="67"/>
      <c r="F19" s="67"/>
      <c r="G19" s="67"/>
    </row>
    <row r="20" spans="1:7" outlineLevel="3" x14ac:dyDescent="0.2">
      <c r="A20" s="21" t="s">
        <v>317</v>
      </c>
      <c r="B20" s="67"/>
      <c r="C20" s="67"/>
      <c r="D20" s="62">
        <v>255830</v>
      </c>
      <c r="E20" s="67"/>
      <c r="F20" s="67"/>
      <c r="G20" s="67"/>
    </row>
    <row r="21" spans="1:7" ht="24" outlineLevel="3" x14ac:dyDescent="0.2">
      <c r="A21" s="21" t="s">
        <v>219</v>
      </c>
      <c r="B21" s="67"/>
      <c r="C21" s="67"/>
      <c r="D21" s="62">
        <v>61886.45</v>
      </c>
      <c r="E21" s="67"/>
      <c r="F21" s="67"/>
      <c r="G21" s="67"/>
    </row>
    <row r="22" spans="1:7" ht="36" outlineLevel="3" x14ac:dyDescent="0.2">
      <c r="A22" s="21" t="s">
        <v>304</v>
      </c>
      <c r="B22" s="67"/>
      <c r="C22" s="67"/>
      <c r="D22" s="62">
        <v>251372.32</v>
      </c>
      <c r="E22" s="67"/>
      <c r="F22" s="67"/>
      <c r="G22" s="67"/>
    </row>
    <row r="23" spans="1:7" ht="24" outlineLevel="3" x14ac:dyDescent="0.2">
      <c r="A23" s="21" t="s">
        <v>221</v>
      </c>
      <c r="B23" s="67"/>
      <c r="C23" s="67"/>
      <c r="D23" s="62">
        <v>617762.56000000006</v>
      </c>
      <c r="E23" s="67"/>
      <c r="F23" s="67"/>
      <c r="G23" s="67"/>
    </row>
    <row r="24" spans="1:7" ht="48" outlineLevel="3" x14ac:dyDescent="0.2">
      <c r="A24" s="21" t="s">
        <v>472</v>
      </c>
      <c r="B24" s="67"/>
      <c r="C24" s="67"/>
      <c r="D24" s="62">
        <v>366120.3</v>
      </c>
      <c r="E24" s="67"/>
      <c r="F24" s="67"/>
      <c r="G24" s="67"/>
    </row>
    <row r="25" spans="1:7" ht="36" outlineLevel="3" x14ac:dyDescent="0.2">
      <c r="A25" s="21" t="s">
        <v>222</v>
      </c>
      <c r="B25" s="67"/>
      <c r="C25" s="67"/>
      <c r="D25" s="62">
        <v>144012.20000000001</v>
      </c>
      <c r="E25" s="67"/>
      <c r="F25" s="67"/>
      <c r="G25" s="67"/>
    </row>
    <row r="26" spans="1:7" ht="60" outlineLevel="3" x14ac:dyDescent="0.2">
      <c r="A26" s="21" t="s">
        <v>473</v>
      </c>
      <c r="B26" s="67"/>
      <c r="C26" s="67"/>
      <c r="D26" s="62">
        <v>93495.69</v>
      </c>
      <c r="E26" s="67"/>
      <c r="F26" s="67"/>
      <c r="G26" s="67"/>
    </row>
    <row r="27" spans="1:7" outlineLevel="3" x14ac:dyDescent="0.2">
      <c r="A27" s="21" t="s">
        <v>193</v>
      </c>
      <c r="B27" s="67"/>
      <c r="C27" s="67"/>
      <c r="D27" s="62">
        <v>18250459.98</v>
      </c>
      <c r="E27" s="67"/>
      <c r="F27" s="67"/>
      <c r="G27" s="67"/>
    </row>
    <row r="28" spans="1:7" outlineLevel="3" x14ac:dyDescent="0.2">
      <c r="A28" s="21" t="s">
        <v>194</v>
      </c>
      <c r="B28" s="67"/>
      <c r="C28" s="67"/>
      <c r="D28" s="62">
        <v>222416.4</v>
      </c>
      <c r="E28" s="67"/>
      <c r="F28" s="67"/>
      <c r="G28" s="67"/>
    </row>
    <row r="29" spans="1:7" ht="36" outlineLevel="3" x14ac:dyDescent="0.2">
      <c r="A29" s="21" t="s">
        <v>474</v>
      </c>
      <c r="B29" s="67"/>
      <c r="C29" s="67"/>
      <c r="D29" s="62">
        <v>998400.53</v>
      </c>
      <c r="E29" s="67"/>
      <c r="F29" s="67"/>
      <c r="G29" s="67"/>
    </row>
    <row r="30" spans="1:7" ht="24" outlineLevel="3" x14ac:dyDescent="0.2">
      <c r="A30" s="21" t="s">
        <v>303</v>
      </c>
      <c r="B30" s="67"/>
      <c r="C30" s="67"/>
      <c r="D30" s="62">
        <v>79496.36</v>
      </c>
      <c r="E30" s="67"/>
      <c r="F30" s="67"/>
      <c r="G30" s="67"/>
    </row>
    <row r="31" spans="1:7" ht="60" outlineLevel="3" x14ac:dyDescent="0.2">
      <c r="A31" s="21" t="s">
        <v>198</v>
      </c>
      <c r="B31" s="67"/>
      <c r="C31" s="67"/>
      <c r="D31" s="62">
        <v>156126.01</v>
      </c>
      <c r="E31" s="67"/>
      <c r="F31" s="67"/>
      <c r="G31" s="67"/>
    </row>
    <row r="32" spans="1:7" ht="48" outlineLevel="3" x14ac:dyDescent="0.2">
      <c r="A32" s="21" t="s">
        <v>223</v>
      </c>
      <c r="B32" s="67"/>
      <c r="C32" s="67"/>
      <c r="D32" s="62">
        <v>16562473.98</v>
      </c>
      <c r="E32" s="67"/>
      <c r="F32" s="67"/>
      <c r="G32" s="67"/>
    </row>
    <row r="33" spans="1:7" ht="72" outlineLevel="3" x14ac:dyDescent="0.2">
      <c r="A33" s="21" t="s">
        <v>53</v>
      </c>
      <c r="B33" s="67"/>
      <c r="C33" s="67"/>
      <c r="D33" s="62">
        <v>1092898.71</v>
      </c>
      <c r="E33" s="67"/>
      <c r="F33" s="67"/>
      <c r="G33" s="67"/>
    </row>
    <row r="34" spans="1:7" ht="36" outlineLevel="3" x14ac:dyDescent="0.2">
      <c r="A34" s="21" t="s">
        <v>224</v>
      </c>
      <c r="B34" s="67"/>
      <c r="C34" s="67"/>
      <c r="D34" s="62">
        <v>4999.9799999999996</v>
      </c>
      <c r="E34" s="67"/>
      <c r="F34" s="67"/>
      <c r="G34" s="67"/>
    </row>
    <row r="35" spans="1:7" ht="36" outlineLevel="3" x14ac:dyDescent="0.2">
      <c r="A35" s="21" t="s">
        <v>290</v>
      </c>
      <c r="B35" s="67"/>
      <c r="C35" s="67"/>
      <c r="D35" s="62">
        <v>192099.96</v>
      </c>
      <c r="E35" s="67"/>
      <c r="F35" s="67"/>
      <c r="G35" s="67"/>
    </row>
    <row r="36" spans="1:7" ht="48" outlineLevel="3" x14ac:dyDescent="0.2">
      <c r="A36" s="21" t="s">
        <v>481</v>
      </c>
      <c r="B36" s="67"/>
      <c r="C36" s="67"/>
      <c r="D36" s="62">
        <v>1736220.88</v>
      </c>
      <c r="E36" s="67"/>
      <c r="F36" s="67"/>
      <c r="G36" s="67"/>
    </row>
    <row r="37" spans="1:7" ht="48" outlineLevel="3" x14ac:dyDescent="0.2">
      <c r="A37" s="21" t="s">
        <v>536</v>
      </c>
      <c r="B37" s="67"/>
      <c r="C37" s="67"/>
      <c r="D37" s="62">
        <v>1444787.87</v>
      </c>
      <c r="E37" s="67"/>
      <c r="F37" s="67"/>
      <c r="G37" s="67"/>
    </row>
    <row r="38" spans="1:7" ht="24" outlineLevel="3" x14ac:dyDescent="0.2">
      <c r="A38" s="21" t="s">
        <v>537</v>
      </c>
      <c r="B38" s="67"/>
      <c r="C38" s="67"/>
      <c r="D38" s="62">
        <v>543807.98</v>
      </c>
      <c r="E38" s="67"/>
      <c r="F38" s="67"/>
      <c r="G38" s="67"/>
    </row>
    <row r="39" spans="1:7" ht="24" outlineLevel="3" x14ac:dyDescent="0.2">
      <c r="A39" s="21" t="s">
        <v>225</v>
      </c>
      <c r="B39" s="67"/>
      <c r="C39" s="67"/>
      <c r="D39" s="62">
        <v>337765.3</v>
      </c>
      <c r="E39" s="67"/>
      <c r="F39" s="67"/>
      <c r="G39" s="67"/>
    </row>
    <row r="40" spans="1:7" ht="36" outlineLevel="3" x14ac:dyDescent="0.2">
      <c r="A40" s="21" t="s">
        <v>203</v>
      </c>
      <c r="B40" s="67"/>
      <c r="C40" s="67"/>
      <c r="D40" s="62">
        <v>249600</v>
      </c>
      <c r="E40" s="67"/>
      <c r="F40" s="67"/>
      <c r="G40" s="67"/>
    </row>
    <row r="41" spans="1:7" ht="48" outlineLevel="3" x14ac:dyDescent="0.2">
      <c r="A41" s="21" t="s">
        <v>318</v>
      </c>
      <c r="B41" s="67"/>
      <c r="C41" s="67"/>
      <c r="D41" s="62">
        <v>13824.83</v>
      </c>
      <c r="E41" s="67"/>
      <c r="F41" s="67"/>
      <c r="G41" s="67"/>
    </row>
    <row r="42" spans="1:7" ht="72" outlineLevel="3" x14ac:dyDescent="0.2">
      <c r="A42" s="21" t="s">
        <v>538</v>
      </c>
      <c r="B42" s="67"/>
      <c r="C42" s="67"/>
      <c r="D42" s="62">
        <v>53198.400000000001</v>
      </c>
      <c r="E42" s="67"/>
      <c r="F42" s="67"/>
      <c r="G42" s="67"/>
    </row>
    <row r="43" spans="1:7" ht="24" outlineLevel="3" x14ac:dyDescent="0.2">
      <c r="A43" s="21" t="s">
        <v>539</v>
      </c>
      <c r="B43" s="67"/>
      <c r="C43" s="67"/>
      <c r="D43" s="62">
        <v>435800</v>
      </c>
      <c r="E43" s="67"/>
      <c r="F43" s="67"/>
      <c r="G43" s="67"/>
    </row>
    <row r="44" spans="1:7" ht="24" outlineLevel="3" x14ac:dyDescent="0.2">
      <c r="A44" s="21" t="s">
        <v>482</v>
      </c>
      <c r="B44" s="67"/>
      <c r="C44" s="67"/>
      <c r="D44" s="70">
        <v>158.96</v>
      </c>
      <c r="E44" s="67"/>
      <c r="F44" s="67"/>
      <c r="G44" s="67"/>
    </row>
    <row r="45" spans="1:7" ht="24" outlineLevel="3" x14ac:dyDescent="0.2">
      <c r="A45" s="21" t="s">
        <v>204</v>
      </c>
      <c r="B45" s="67"/>
      <c r="C45" s="67"/>
      <c r="D45" s="62">
        <v>40342.449999999997</v>
      </c>
      <c r="E45" s="67"/>
      <c r="F45" s="67"/>
      <c r="G45" s="67"/>
    </row>
    <row r="46" spans="1:7" outlineLevel="3" x14ac:dyDescent="0.2">
      <c r="A46" s="21" t="s">
        <v>205</v>
      </c>
      <c r="B46" s="67"/>
      <c r="C46" s="67"/>
      <c r="D46" s="62">
        <v>3639206.42</v>
      </c>
      <c r="E46" s="67"/>
      <c r="F46" s="67"/>
      <c r="G46" s="67"/>
    </row>
    <row r="47" spans="1:7" ht="24" outlineLevel="3" x14ac:dyDescent="0.2">
      <c r="A47" s="21" t="s">
        <v>325</v>
      </c>
      <c r="B47" s="67"/>
      <c r="C47" s="67"/>
      <c r="D47" s="62">
        <v>18800</v>
      </c>
      <c r="E47" s="67"/>
      <c r="F47" s="67"/>
      <c r="G47" s="67"/>
    </row>
    <row r="48" spans="1:7" outlineLevel="3" x14ac:dyDescent="0.2">
      <c r="A48" s="21" t="s">
        <v>206</v>
      </c>
      <c r="B48" s="67"/>
      <c r="C48" s="67"/>
      <c r="D48" s="62">
        <v>9926.18</v>
      </c>
      <c r="E48" s="67"/>
      <c r="F48" s="67"/>
      <c r="G48" s="67"/>
    </row>
    <row r="49" spans="1:7" outlineLevel="3" x14ac:dyDescent="0.2">
      <c r="A49" s="21" t="s">
        <v>122</v>
      </c>
      <c r="B49" s="67"/>
      <c r="C49" s="67"/>
      <c r="D49" s="62">
        <v>39256.959999999999</v>
      </c>
      <c r="E49" s="67"/>
      <c r="F49" s="67"/>
      <c r="G49" s="67"/>
    </row>
    <row r="50" spans="1:7" ht="12.95" customHeight="1" x14ac:dyDescent="0.2">
      <c r="A50" s="22" t="s">
        <v>226</v>
      </c>
      <c r="B50" s="23"/>
      <c r="C50" s="23"/>
      <c r="D50" s="24">
        <v>64881068.439999998</v>
      </c>
      <c r="E50" s="24">
        <v>64881068.439999998</v>
      </c>
      <c r="F50" s="23"/>
      <c r="G50" s="23"/>
    </row>
    <row r="51" spans="1:7" ht="11.1" customHeight="1" x14ac:dyDescent="0.2"/>
    <row r="52" spans="1:7" s="11" customFormat="1" ht="11.1" customHeight="1" x14ac:dyDescent="0.2"/>
    <row r="53" spans="1:7" s="11" customFormat="1" x14ac:dyDescent="0.2">
      <c r="A53" s="68" t="s">
        <v>319</v>
      </c>
      <c r="B53" s="25" t="s">
        <v>320</v>
      </c>
      <c r="C53" s="26"/>
      <c r="D53" s="69" t="s">
        <v>321</v>
      </c>
      <c r="E53" s="25" t="s">
        <v>322</v>
      </c>
      <c r="F53" s="26"/>
    </row>
    <row r="54" spans="1:7" s="11" customFormat="1" ht="3" customHeight="1" x14ac:dyDescent="0.2">
      <c r="B54" s="71" t="s">
        <v>540</v>
      </c>
      <c r="C54" s="27"/>
      <c r="D54" s="72" t="s">
        <v>540</v>
      </c>
      <c r="E54" s="71" t="s">
        <v>540</v>
      </c>
      <c r="F54" s="27"/>
    </row>
    <row r="55" spans="1:7" ht="11.1" customHeight="1" x14ac:dyDescent="0.2">
      <c r="A55" s="28"/>
      <c r="B55" s="27" t="s">
        <v>323</v>
      </c>
      <c r="C55" s="26"/>
      <c r="D55" s="29" t="s">
        <v>180</v>
      </c>
      <c r="E55" s="27" t="s">
        <v>324</v>
      </c>
      <c r="F55" s="26"/>
    </row>
    <row r="56" spans="1:7" s="11" customFormat="1" ht="11.1" customHeight="1" x14ac:dyDescent="0.2"/>
  </sheetData>
  <mergeCells count="11">
    <mergeCell ref="G9:G10"/>
    <mergeCell ref="A4:G4"/>
    <mergeCell ref="A6:G6"/>
    <mergeCell ref="B8:C8"/>
    <mergeCell ref="D8:E8"/>
    <mergeCell ref="F8:G8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3" workbookViewId="0">
      <selection activeCell="G18" sqref="G18"/>
    </sheetView>
  </sheetViews>
  <sheetFormatPr defaultColWidth="7" defaultRowHeight="12.75" outlineLevelRow="1" x14ac:dyDescent="0.2"/>
  <cols>
    <col min="1" max="1" width="23.28515625" style="11" customWidth="1"/>
    <col min="2" max="7" width="12.42578125" style="11" customWidth="1"/>
  </cols>
  <sheetData>
    <row r="1" spans="1:7" ht="12.95" customHeight="1" x14ac:dyDescent="0.2">
      <c r="A1" s="9" t="s">
        <v>140</v>
      </c>
      <c r="B1" s="10"/>
      <c r="C1" s="10"/>
      <c r="D1" s="10"/>
    </row>
    <row r="2" spans="1:7" ht="15.75" x14ac:dyDescent="0.25">
      <c r="A2" s="12" t="s">
        <v>541</v>
      </c>
      <c r="B2" s="10"/>
      <c r="C2" s="10"/>
      <c r="D2" s="10"/>
    </row>
    <row r="3" spans="1:7" s="11" customFormat="1" ht="2.1" customHeight="1" x14ac:dyDescent="0.2"/>
    <row r="4" spans="1:7" ht="11.1" customHeight="1" x14ac:dyDescent="0.2">
      <c r="A4" s="668" t="s">
        <v>545</v>
      </c>
      <c r="B4" s="669"/>
      <c r="C4" s="670"/>
      <c r="D4" s="670"/>
      <c r="E4" s="670"/>
      <c r="F4" s="670"/>
      <c r="G4" s="670"/>
    </row>
    <row r="5" spans="1:7" s="11" customFormat="1" ht="2.1" customHeight="1" x14ac:dyDescent="0.2">
      <c r="A5" s="64"/>
      <c r="B5" s="64"/>
      <c r="C5" s="10"/>
      <c r="D5" s="10"/>
      <c r="E5" s="10"/>
      <c r="F5" s="10"/>
      <c r="G5" s="10"/>
    </row>
    <row r="6" spans="1:7" x14ac:dyDescent="0.2">
      <c r="A6" s="13" t="s">
        <v>208</v>
      </c>
      <c r="B6" s="671" t="s">
        <v>209</v>
      </c>
      <c r="C6" s="671"/>
      <c r="D6" s="671" t="s">
        <v>210</v>
      </c>
      <c r="E6" s="671"/>
      <c r="F6" s="671" t="s">
        <v>211</v>
      </c>
      <c r="G6" s="671"/>
    </row>
    <row r="7" spans="1:7" ht="11.1" customHeight="1" x14ac:dyDescent="0.2">
      <c r="A7" s="672" t="s">
        <v>181</v>
      </c>
      <c r="B7" s="666" t="s">
        <v>213</v>
      </c>
      <c r="C7" s="666" t="s">
        <v>214</v>
      </c>
      <c r="D7" s="666" t="s">
        <v>213</v>
      </c>
      <c r="E7" s="666" t="s">
        <v>214</v>
      </c>
      <c r="F7" s="666" t="s">
        <v>213</v>
      </c>
      <c r="G7" s="666" t="s">
        <v>214</v>
      </c>
    </row>
    <row r="8" spans="1:7" ht="11.1" customHeight="1" x14ac:dyDescent="0.2">
      <c r="A8" s="673"/>
      <c r="B8" s="667"/>
      <c r="C8" s="667"/>
      <c r="D8" s="667"/>
      <c r="E8" s="667"/>
      <c r="F8" s="667"/>
      <c r="G8" s="667"/>
    </row>
    <row r="9" spans="1:7" x14ac:dyDescent="0.2">
      <c r="A9" s="14" t="s">
        <v>326</v>
      </c>
      <c r="B9" s="15"/>
      <c r="C9" s="15"/>
      <c r="D9" s="16">
        <v>35254183.009999998</v>
      </c>
      <c r="E9" s="16">
        <v>35254183.009999998</v>
      </c>
      <c r="F9" s="15"/>
      <c r="G9" s="15"/>
    </row>
    <row r="10" spans="1:7" outlineLevel="1" x14ac:dyDescent="0.2">
      <c r="A10" s="30" t="s">
        <v>183</v>
      </c>
      <c r="B10" s="67"/>
      <c r="C10" s="67"/>
      <c r="D10" s="62">
        <v>82749.960000000006</v>
      </c>
      <c r="E10" s="62">
        <v>82749.960000000006</v>
      </c>
      <c r="F10" s="67"/>
      <c r="G10" s="67"/>
    </row>
    <row r="11" spans="1:7" outlineLevel="1" x14ac:dyDescent="0.2">
      <c r="A11" s="30" t="s">
        <v>184</v>
      </c>
      <c r="B11" s="67"/>
      <c r="C11" s="67"/>
      <c r="D11" s="62">
        <v>5070960</v>
      </c>
      <c r="E11" s="62">
        <v>5070960</v>
      </c>
      <c r="F11" s="67"/>
      <c r="G11" s="67"/>
    </row>
    <row r="12" spans="1:7" ht="24" outlineLevel="1" x14ac:dyDescent="0.2">
      <c r="A12" s="30" t="s">
        <v>185</v>
      </c>
      <c r="B12" s="67"/>
      <c r="C12" s="67"/>
      <c r="D12" s="62">
        <v>66699.179999999993</v>
      </c>
      <c r="E12" s="62">
        <v>66699.179999999993</v>
      </c>
      <c r="F12" s="67"/>
      <c r="G12" s="67"/>
    </row>
    <row r="13" spans="1:7" ht="24" outlineLevel="1" x14ac:dyDescent="0.2">
      <c r="A13" s="30" t="s">
        <v>186</v>
      </c>
      <c r="B13" s="67"/>
      <c r="C13" s="67"/>
      <c r="D13" s="62">
        <v>91526.28</v>
      </c>
      <c r="E13" s="62">
        <v>91526.28</v>
      </c>
      <c r="F13" s="67"/>
      <c r="G13" s="67"/>
    </row>
    <row r="14" spans="1:7" ht="24" outlineLevel="1" x14ac:dyDescent="0.2">
      <c r="A14" s="30" t="s">
        <v>187</v>
      </c>
      <c r="B14" s="67"/>
      <c r="C14" s="67"/>
      <c r="D14" s="62">
        <v>7700</v>
      </c>
      <c r="E14" s="62">
        <v>7700</v>
      </c>
      <c r="F14" s="67"/>
      <c r="G14" s="67"/>
    </row>
    <row r="15" spans="1:7" ht="24" outlineLevel="1" x14ac:dyDescent="0.2">
      <c r="A15" s="30" t="s">
        <v>304</v>
      </c>
      <c r="B15" s="67"/>
      <c r="C15" s="67"/>
      <c r="D15" s="62">
        <v>107623.45</v>
      </c>
      <c r="E15" s="62">
        <v>107623.45</v>
      </c>
      <c r="F15" s="67"/>
      <c r="G15" s="67"/>
    </row>
    <row r="16" spans="1:7" ht="24" outlineLevel="1" x14ac:dyDescent="0.2">
      <c r="A16" s="30" t="s">
        <v>221</v>
      </c>
      <c r="B16" s="67"/>
      <c r="C16" s="67"/>
      <c r="D16" s="62">
        <v>445965.18</v>
      </c>
      <c r="E16" s="62">
        <v>445965.18</v>
      </c>
      <c r="F16" s="67"/>
      <c r="G16" s="67"/>
    </row>
    <row r="17" spans="1:7" ht="24" outlineLevel="1" x14ac:dyDescent="0.2">
      <c r="A17" s="30" t="s">
        <v>190</v>
      </c>
      <c r="B17" s="67"/>
      <c r="C17" s="67"/>
      <c r="D17" s="62">
        <v>32452.5</v>
      </c>
      <c r="E17" s="62">
        <v>32452.5</v>
      </c>
      <c r="F17" s="67"/>
      <c r="G17" s="67"/>
    </row>
    <row r="18" spans="1:7" ht="24" outlineLevel="1" x14ac:dyDescent="0.2">
      <c r="A18" s="30" t="s">
        <v>222</v>
      </c>
      <c r="B18" s="67"/>
      <c r="C18" s="67"/>
      <c r="D18" s="62">
        <v>4612</v>
      </c>
      <c r="E18" s="62">
        <v>4612</v>
      </c>
      <c r="F18" s="67"/>
      <c r="G18" s="67"/>
    </row>
    <row r="19" spans="1:7" ht="36" outlineLevel="1" x14ac:dyDescent="0.2">
      <c r="A19" s="30" t="s">
        <v>192</v>
      </c>
      <c r="B19" s="67"/>
      <c r="C19" s="67"/>
      <c r="D19" s="62">
        <v>129560.16</v>
      </c>
      <c r="E19" s="62">
        <v>129560.16</v>
      </c>
      <c r="F19" s="67"/>
      <c r="G19" s="67"/>
    </row>
    <row r="20" spans="1:7" outlineLevel="1" x14ac:dyDescent="0.2">
      <c r="A20" s="30" t="s">
        <v>193</v>
      </c>
      <c r="B20" s="67"/>
      <c r="C20" s="67"/>
      <c r="D20" s="62">
        <v>22893815.890000001</v>
      </c>
      <c r="E20" s="62">
        <v>22893815.890000001</v>
      </c>
      <c r="F20" s="67"/>
      <c r="G20" s="67"/>
    </row>
    <row r="21" spans="1:7" outlineLevel="1" x14ac:dyDescent="0.2">
      <c r="A21" s="30" t="s">
        <v>194</v>
      </c>
      <c r="B21" s="67"/>
      <c r="C21" s="67"/>
      <c r="D21" s="62">
        <v>292141.03000000003</v>
      </c>
      <c r="E21" s="62">
        <v>292141.03000000003</v>
      </c>
      <c r="F21" s="67"/>
      <c r="G21" s="67"/>
    </row>
    <row r="22" spans="1:7" ht="24" outlineLevel="1" x14ac:dyDescent="0.2">
      <c r="A22" s="30" t="s">
        <v>327</v>
      </c>
      <c r="B22" s="67"/>
      <c r="C22" s="67"/>
      <c r="D22" s="62">
        <v>262441.65999999997</v>
      </c>
      <c r="E22" s="62">
        <v>262441.65999999997</v>
      </c>
      <c r="F22" s="67"/>
      <c r="G22" s="67"/>
    </row>
    <row r="23" spans="1:7" outlineLevel="1" x14ac:dyDescent="0.2">
      <c r="A23" s="30" t="s">
        <v>195</v>
      </c>
      <c r="B23" s="67"/>
      <c r="C23" s="67"/>
      <c r="D23" s="62">
        <v>87982.21</v>
      </c>
      <c r="E23" s="62">
        <v>87982.21</v>
      </c>
      <c r="F23" s="67"/>
      <c r="G23" s="67"/>
    </row>
    <row r="24" spans="1:7" ht="36" outlineLevel="1" x14ac:dyDescent="0.2">
      <c r="A24" s="30" t="s">
        <v>197</v>
      </c>
      <c r="B24" s="67"/>
      <c r="C24" s="67"/>
      <c r="D24" s="62">
        <v>292072.8</v>
      </c>
      <c r="E24" s="62">
        <v>292072.8</v>
      </c>
      <c r="F24" s="67"/>
      <c r="G24" s="67"/>
    </row>
    <row r="25" spans="1:7" ht="36" outlineLevel="1" x14ac:dyDescent="0.2">
      <c r="A25" s="30" t="s">
        <v>542</v>
      </c>
      <c r="B25" s="67"/>
      <c r="C25" s="67"/>
      <c r="D25" s="62">
        <v>44200</v>
      </c>
      <c r="E25" s="62">
        <v>44200</v>
      </c>
      <c r="F25" s="67"/>
      <c r="G25" s="67"/>
    </row>
    <row r="26" spans="1:7" ht="48" outlineLevel="1" x14ac:dyDescent="0.2">
      <c r="A26" s="30" t="s">
        <v>198</v>
      </c>
      <c r="B26" s="67"/>
      <c r="C26" s="67"/>
      <c r="D26" s="62">
        <v>21676.68</v>
      </c>
      <c r="E26" s="62">
        <v>21676.68</v>
      </c>
      <c r="F26" s="67"/>
      <c r="G26" s="67"/>
    </row>
    <row r="27" spans="1:7" ht="24" outlineLevel="1" x14ac:dyDescent="0.2">
      <c r="A27" s="30" t="s">
        <v>291</v>
      </c>
      <c r="B27" s="67"/>
      <c r="C27" s="67"/>
      <c r="D27" s="62">
        <v>23750</v>
      </c>
      <c r="E27" s="62">
        <v>23750</v>
      </c>
      <c r="F27" s="67"/>
      <c r="G27" s="67"/>
    </row>
    <row r="28" spans="1:7" ht="24" outlineLevel="1" x14ac:dyDescent="0.2">
      <c r="A28" s="30" t="s">
        <v>200</v>
      </c>
      <c r="B28" s="67"/>
      <c r="C28" s="67"/>
      <c r="D28" s="62">
        <v>19939</v>
      </c>
      <c r="E28" s="62">
        <v>19939</v>
      </c>
      <c r="F28" s="67"/>
      <c r="G28" s="67"/>
    </row>
    <row r="29" spans="1:7" ht="24" outlineLevel="1" x14ac:dyDescent="0.2">
      <c r="A29" s="30" t="s">
        <v>225</v>
      </c>
      <c r="B29" s="67"/>
      <c r="C29" s="67"/>
      <c r="D29" s="62">
        <v>139863.16</v>
      </c>
      <c r="E29" s="62">
        <v>139863.16</v>
      </c>
      <c r="F29" s="67"/>
      <c r="G29" s="67"/>
    </row>
    <row r="30" spans="1:7" ht="24" outlineLevel="1" x14ac:dyDescent="0.2">
      <c r="A30" s="30" t="s">
        <v>202</v>
      </c>
      <c r="B30" s="67"/>
      <c r="C30" s="67"/>
      <c r="D30" s="62">
        <v>33582.519999999997</v>
      </c>
      <c r="E30" s="62">
        <v>33582.519999999997</v>
      </c>
      <c r="F30" s="67"/>
      <c r="G30" s="67"/>
    </row>
    <row r="31" spans="1:7" ht="36" outlineLevel="1" x14ac:dyDescent="0.2">
      <c r="A31" s="30" t="s">
        <v>203</v>
      </c>
      <c r="B31" s="67"/>
      <c r="C31" s="67"/>
      <c r="D31" s="62">
        <v>599880</v>
      </c>
      <c r="E31" s="62">
        <v>599880</v>
      </c>
      <c r="F31" s="67"/>
      <c r="G31" s="67"/>
    </row>
    <row r="32" spans="1:7" ht="24" outlineLevel="1" x14ac:dyDescent="0.2">
      <c r="A32" s="30" t="s">
        <v>328</v>
      </c>
      <c r="B32" s="67"/>
      <c r="C32" s="67"/>
      <c r="D32" s="62">
        <v>22193.32</v>
      </c>
      <c r="E32" s="62">
        <v>22193.32</v>
      </c>
      <c r="F32" s="67"/>
      <c r="G32" s="67"/>
    </row>
    <row r="33" spans="1:7" ht="48" outlineLevel="1" x14ac:dyDescent="0.2">
      <c r="A33" s="30" t="s">
        <v>543</v>
      </c>
      <c r="B33" s="67"/>
      <c r="C33" s="67"/>
      <c r="D33" s="62">
        <v>95897</v>
      </c>
      <c r="E33" s="62">
        <v>95897</v>
      </c>
      <c r="F33" s="67"/>
      <c r="G33" s="67"/>
    </row>
    <row r="34" spans="1:7" ht="24" outlineLevel="1" x14ac:dyDescent="0.2">
      <c r="A34" s="30" t="s">
        <v>204</v>
      </c>
      <c r="B34" s="67"/>
      <c r="C34" s="67"/>
      <c r="D34" s="62">
        <v>12838.62</v>
      </c>
      <c r="E34" s="62">
        <v>12838.62</v>
      </c>
      <c r="F34" s="67"/>
      <c r="G34" s="67"/>
    </row>
    <row r="35" spans="1:7" outlineLevel="1" x14ac:dyDescent="0.2">
      <c r="A35" s="30" t="s">
        <v>205</v>
      </c>
      <c r="B35" s="67"/>
      <c r="C35" s="67"/>
      <c r="D35" s="62">
        <v>3945429.56</v>
      </c>
      <c r="E35" s="62">
        <v>3945429.56</v>
      </c>
      <c r="F35" s="67"/>
      <c r="G35" s="67"/>
    </row>
    <row r="36" spans="1:7" outlineLevel="1" x14ac:dyDescent="0.2">
      <c r="A36" s="30" t="s">
        <v>206</v>
      </c>
      <c r="B36" s="67"/>
      <c r="C36" s="67"/>
      <c r="D36" s="62">
        <v>1740</v>
      </c>
      <c r="E36" s="62">
        <v>1740</v>
      </c>
      <c r="F36" s="67"/>
      <c r="G36" s="67"/>
    </row>
    <row r="37" spans="1:7" ht="24" outlineLevel="1" x14ac:dyDescent="0.2">
      <c r="A37" s="30" t="s">
        <v>207</v>
      </c>
      <c r="B37" s="67"/>
      <c r="C37" s="67"/>
      <c r="D37" s="62">
        <v>202616.87</v>
      </c>
      <c r="E37" s="62">
        <v>202616.87</v>
      </c>
      <c r="F37" s="67"/>
      <c r="G37" s="67"/>
    </row>
    <row r="38" spans="1:7" outlineLevel="1" x14ac:dyDescent="0.2">
      <c r="A38" s="30" t="s">
        <v>122</v>
      </c>
      <c r="B38" s="67"/>
      <c r="C38" s="67"/>
      <c r="D38" s="62">
        <v>222273.98</v>
      </c>
      <c r="E38" s="62">
        <v>222273.98</v>
      </c>
      <c r="F38" s="67"/>
      <c r="G38" s="67"/>
    </row>
    <row r="39" spans="1:7" ht="12.95" customHeight="1" x14ac:dyDescent="0.2">
      <c r="A39" s="22" t="s">
        <v>226</v>
      </c>
      <c r="B39" s="23"/>
      <c r="C39" s="23"/>
      <c r="D39" s="24">
        <v>35254183.009999998</v>
      </c>
      <c r="E39" s="24">
        <v>35254183.009999998</v>
      </c>
      <c r="F39" s="23"/>
      <c r="G39" s="23"/>
    </row>
    <row r="40" spans="1:7" ht="11.1" customHeight="1" x14ac:dyDescent="0.2"/>
    <row r="41" spans="1:7" s="11" customFormat="1" ht="11.1" customHeight="1" x14ac:dyDescent="0.2"/>
    <row r="42" spans="1:7" s="11" customFormat="1" x14ac:dyDescent="0.2">
      <c r="A42" s="68" t="s">
        <v>319</v>
      </c>
      <c r="B42" s="25" t="s">
        <v>320</v>
      </c>
      <c r="C42" s="26"/>
      <c r="D42" s="69" t="s">
        <v>321</v>
      </c>
      <c r="E42" s="25" t="s">
        <v>322</v>
      </c>
      <c r="F42" s="26"/>
    </row>
    <row r="43" spans="1:7" s="11" customFormat="1" ht="3" customHeight="1" x14ac:dyDescent="0.2">
      <c r="B43" s="71" t="s">
        <v>540</v>
      </c>
      <c r="C43" s="27"/>
      <c r="D43" s="72" t="s">
        <v>540</v>
      </c>
      <c r="E43" s="71" t="s">
        <v>540</v>
      </c>
      <c r="F43" s="27"/>
    </row>
    <row r="44" spans="1:7" ht="11.1" customHeight="1" x14ac:dyDescent="0.2">
      <c r="A44" s="28"/>
      <c r="B44" s="27" t="s">
        <v>323</v>
      </c>
      <c r="C44" s="26"/>
      <c r="D44" s="29" t="s">
        <v>180</v>
      </c>
      <c r="E44" s="27" t="s">
        <v>324</v>
      </c>
      <c r="F44" s="26"/>
    </row>
    <row r="45" spans="1:7" s="11" customFormat="1" ht="11.1" customHeight="1" x14ac:dyDescent="0.2"/>
  </sheetData>
  <mergeCells count="11">
    <mergeCell ref="G7:G8"/>
    <mergeCell ref="A4:G4"/>
    <mergeCell ref="B6:C6"/>
    <mergeCell ref="D6:E6"/>
    <mergeCell ref="F6:G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topLeftCell="A68" workbookViewId="0">
      <selection activeCell="G86" sqref="G86"/>
    </sheetView>
  </sheetViews>
  <sheetFormatPr defaultColWidth="7" defaultRowHeight="12.75" outlineLevelRow="3" x14ac:dyDescent="0.2"/>
  <cols>
    <col min="1" max="1" width="23.28515625" style="11" customWidth="1"/>
    <col min="2" max="4" width="12.42578125" style="11" customWidth="1"/>
    <col min="5" max="5" width="14.42578125" style="11" customWidth="1"/>
    <col min="6" max="6" width="15.140625" style="11" customWidth="1"/>
    <col min="7" max="7" width="12.42578125" style="11" customWidth="1"/>
    <col min="9" max="9" width="12.140625" bestFit="1" customWidth="1"/>
  </cols>
  <sheetData>
    <row r="1" spans="1:7" ht="12.95" customHeight="1" x14ac:dyDescent="0.2">
      <c r="A1" s="9" t="s">
        <v>140</v>
      </c>
      <c r="B1" s="10"/>
      <c r="C1" s="10"/>
      <c r="D1" s="10"/>
    </row>
    <row r="2" spans="1:7" ht="15.95" customHeight="1" x14ac:dyDescent="0.25">
      <c r="A2" s="12" t="s">
        <v>544</v>
      </c>
      <c r="B2" s="10"/>
      <c r="C2" s="10"/>
      <c r="D2" s="10"/>
    </row>
    <row r="3" spans="1:7" s="11" customFormat="1" ht="2.1" customHeight="1" x14ac:dyDescent="0.2"/>
    <row r="4" spans="1:7" ht="11.1" customHeight="1" x14ac:dyDescent="0.2">
      <c r="A4" s="668" t="s">
        <v>302</v>
      </c>
      <c r="B4" s="669"/>
      <c r="C4" s="670"/>
      <c r="D4" s="670"/>
      <c r="E4" s="670"/>
      <c r="F4" s="670"/>
      <c r="G4" s="670"/>
    </row>
    <row r="5" spans="1:7" s="11" customFormat="1" ht="2.1" customHeight="1" x14ac:dyDescent="0.2">
      <c r="A5" s="64"/>
      <c r="B5" s="64"/>
      <c r="C5" s="10"/>
      <c r="D5" s="10"/>
      <c r="E5" s="10"/>
      <c r="F5" s="10"/>
      <c r="G5" s="10"/>
    </row>
    <row r="6" spans="1:7" ht="12.95" customHeight="1" x14ac:dyDescent="0.2">
      <c r="A6" s="13" t="s">
        <v>329</v>
      </c>
      <c r="B6" s="671" t="s">
        <v>209</v>
      </c>
      <c r="C6" s="671"/>
      <c r="D6" s="671" t="s">
        <v>210</v>
      </c>
      <c r="E6" s="671"/>
      <c r="F6" s="671" t="s">
        <v>211</v>
      </c>
      <c r="G6" s="671"/>
    </row>
    <row r="7" spans="1:7" ht="11.1" customHeight="1" x14ac:dyDescent="0.2">
      <c r="A7" s="672" t="s">
        <v>212</v>
      </c>
      <c r="B7" s="666" t="s">
        <v>213</v>
      </c>
      <c r="C7" s="666" t="s">
        <v>214</v>
      </c>
      <c r="D7" s="666" t="s">
        <v>213</v>
      </c>
      <c r="E7" s="666" t="s">
        <v>214</v>
      </c>
      <c r="F7" s="666" t="s">
        <v>213</v>
      </c>
      <c r="G7" s="666" t="s">
        <v>214</v>
      </c>
    </row>
    <row r="8" spans="1:7" ht="11.1" customHeight="1" x14ac:dyDescent="0.2">
      <c r="A8" s="673"/>
      <c r="B8" s="667"/>
      <c r="C8" s="667"/>
      <c r="D8" s="667"/>
      <c r="E8" s="667"/>
      <c r="F8" s="667"/>
      <c r="G8" s="667"/>
    </row>
    <row r="9" spans="1:7" ht="12.95" customHeight="1" x14ac:dyDescent="0.2">
      <c r="A9" s="14" t="s">
        <v>330</v>
      </c>
      <c r="B9" s="15"/>
      <c r="C9" s="15"/>
      <c r="D9" s="16">
        <v>497612981.56999999</v>
      </c>
      <c r="E9" s="16">
        <v>497612981.56999999</v>
      </c>
      <c r="F9" s="15"/>
      <c r="G9" s="15"/>
    </row>
    <row r="10" spans="1:7" ht="12.95" customHeight="1" outlineLevel="1" x14ac:dyDescent="0.2">
      <c r="A10" s="17" t="s">
        <v>331</v>
      </c>
      <c r="B10" s="15"/>
      <c r="C10" s="15"/>
      <c r="D10" s="16">
        <v>168405567.75999999</v>
      </c>
      <c r="E10" s="16">
        <v>168405567.75999999</v>
      </c>
      <c r="F10" s="15"/>
      <c r="G10" s="15"/>
    </row>
    <row r="11" spans="1:7" ht="39.950000000000003" customHeight="1" outlineLevel="2" x14ac:dyDescent="0.2">
      <c r="A11" s="31" t="s">
        <v>332</v>
      </c>
      <c r="B11" s="15"/>
      <c r="C11" s="15"/>
      <c r="D11" s="16">
        <v>182257473.40000001</v>
      </c>
      <c r="E11" s="16">
        <v>182257473.40000001</v>
      </c>
      <c r="F11" s="15"/>
      <c r="G11" s="15"/>
    </row>
    <row r="12" spans="1:7" ht="12" customHeight="1" outlineLevel="3" x14ac:dyDescent="0.2">
      <c r="A12" s="21" t="s">
        <v>217</v>
      </c>
      <c r="B12" s="67"/>
      <c r="C12" s="67"/>
      <c r="D12" s="62">
        <v>182257473.40000001</v>
      </c>
      <c r="E12" s="67"/>
      <c r="F12" s="67"/>
      <c r="G12" s="67"/>
    </row>
    <row r="13" spans="1:7" ht="24.95" customHeight="1" outlineLevel="3" x14ac:dyDescent="0.2">
      <c r="A13" s="21" t="s">
        <v>477</v>
      </c>
      <c r="B13" s="67"/>
      <c r="C13" s="67"/>
      <c r="D13" s="67"/>
      <c r="E13" s="62">
        <v>44664.98</v>
      </c>
      <c r="F13" s="67"/>
      <c r="G13" s="67"/>
    </row>
    <row r="14" spans="1:7" ht="24.95" customHeight="1" outlineLevel="3" x14ac:dyDescent="0.2">
      <c r="A14" s="21" t="s">
        <v>478</v>
      </c>
      <c r="B14" s="67"/>
      <c r="C14" s="67"/>
      <c r="D14" s="67"/>
      <c r="E14" s="62">
        <v>52445.760000000002</v>
      </c>
      <c r="F14" s="67"/>
      <c r="G14" s="67"/>
    </row>
    <row r="15" spans="1:7" ht="36.950000000000003" customHeight="1" outlineLevel="3" x14ac:dyDescent="0.2">
      <c r="A15" s="21" t="s">
        <v>479</v>
      </c>
      <c r="B15" s="67"/>
      <c r="C15" s="67"/>
      <c r="D15" s="67"/>
      <c r="E15" s="62">
        <v>60226.54</v>
      </c>
      <c r="F15" s="67"/>
      <c r="G15" s="67"/>
    </row>
    <row r="16" spans="1:7" ht="24.95" customHeight="1" outlineLevel="3" x14ac:dyDescent="0.2">
      <c r="A16" s="21" t="s">
        <v>480</v>
      </c>
      <c r="B16" s="67"/>
      <c r="C16" s="67"/>
      <c r="D16" s="67"/>
      <c r="E16" s="62">
        <v>90000</v>
      </c>
      <c r="F16" s="67"/>
      <c r="G16" s="67"/>
    </row>
    <row r="17" spans="1:7" ht="24.95" customHeight="1" outlineLevel="3" x14ac:dyDescent="0.2">
      <c r="A17" s="21" t="s">
        <v>483</v>
      </c>
      <c r="B17" s="67"/>
      <c r="C17" s="67"/>
      <c r="D17" s="67"/>
      <c r="E17" s="62">
        <v>44664.98</v>
      </c>
      <c r="F17" s="67"/>
      <c r="G17" s="67"/>
    </row>
    <row r="18" spans="1:7" ht="36.950000000000003" customHeight="1" outlineLevel="3" x14ac:dyDescent="0.2">
      <c r="A18" s="21" t="s">
        <v>484</v>
      </c>
      <c r="B18" s="67"/>
      <c r="C18" s="67"/>
      <c r="D18" s="67"/>
      <c r="E18" s="62">
        <v>49355.81</v>
      </c>
      <c r="F18" s="67"/>
      <c r="G18" s="67"/>
    </row>
    <row r="19" spans="1:7" ht="36.950000000000003" customHeight="1" outlineLevel="3" x14ac:dyDescent="0.2">
      <c r="A19" s="21" t="s">
        <v>485</v>
      </c>
      <c r="B19" s="67"/>
      <c r="C19" s="67"/>
      <c r="D19" s="67"/>
      <c r="E19" s="62">
        <v>49355.81</v>
      </c>
      <c r="F19" s="67"/>
      <c r="G19" s="67"/>
    </row>
    <row r="20" spans="1:7" ht="36.950000000000003" customHeight="1" outlineLevel="3" x14ac:dyDescent="0.2">
      <c r="A20" s="21" t="s">
        <v>486</v>
      </c>
      <c r="B20" s="67"/>
      <c r="C20" s="67"/>
      <c r="D20" s="67"/>
      <c r="E20" s="62">
        <v>49355.81</v>
      </c>
      <c r="F20" s="67"/>
      <c r="G20" s="67"/>
    </row>
    <row r="21" spans="1:7" ht="36.950000000000003" customHeight="1" outlineLevel="3" x14ac:dyDescent="0.2">
      <c r="A21" s="21" t="s">
        <v>487</v>
      </c>
      <c r="B21" s="67"/>
      <c r="C21" s="67"/>
      <c r="D21" s="67"/>
      <c r="E21" s="62">
        <v>49355.81</v>
      </c>
      <c r="F21" s="67"/>
      <c r="G21" s="67"/>
    </row>
    <row r="22" spans="1:7" ht="36.950000000000003" customHeight="1" outlineLevel="3" x14ac:dyDescent="0.2">
      <c r="A22" s="21" t="s">
        <v>488</v>
      </c>
      <c r="B22" s="67"/>
      <c r="C22" s="67"/>
      <c r="D22" s="67"/>
      <c r="E22" s="62">
        <v>30000</v>
      </c>
      <c r="F22" s="67"/>
      <c r="G22" s="67"/>
    </row>
    <row r="23" spans="1:7" ht="36.950000000000003" customHeight="1" outlineLevel="3" x14ac:dyDescent="0.2">
      <c r="A23" s="21" t="s">
        <v>489</v>
      </c>
      <c r="B23" s="67"/>
      <c r="C23" s="67"/>
      <c r="D23" s="67"/>
      <c r="E23" s="62">
        <v>5320</v>
      </c>
      <c r="F23" s="67"/>
      <c r="G23" s="67"/>
    </row>
    <row r="24" spans="1:7" ht="36.950000000000003" customHeight="1" outlineLevel="3" x14ac:dyDescent="0.2">
      <c r="A24" s="21" t="s">
        <v>490</v>
      </c>
      <c r="B24" s="67"/>
      <c r="C24" s="67"/>
      <c r="D24" s="67"/>
      <c r="E24" s="62">
        <v>60226.54</v>
      </c>
      <c r="F24" s="67"/>
      <c r="G24" s="67"/>
    </row>
    <row r="25" spans="1:7" ht="36.950000000000003" customHeight="1" outlineLevel="3" x14ac:dyDescent="0.2">
      <c r="A25" s="21" t="s">
        <v>491</v>
      </c>
      <c r="B25" s="67"/>
      <c r="C25" s="67"/>
      <c r="D25" s="67"/>
      <c r="E25" s="62">
        <v>60000</v>
      </c>
      <c r="F25" s="67"/>
      <c r="G25" s="67"/>
    </row>
    <row r="26" spans="1:7" ht="24.95" customHeight="1" outlineLevel="3" x14ac:dyDescent="0.2">
      <c r="A26" s="21" t="s">
        <v>492</v>
      </c>
      <c r="B26" s="67"/>
      <c r="C26" s="67"/>
      <c r="D26" s="67"/>
      <c r="E26" s="62">
        <v>44664.98</v>
      </c>
      <c r="F26" s="67"/>
      <c r="G26" s="67"/>
    </row>
    <row r="27" spans="1:7" ht="36.950000000000003" customHeight="1" outlineLevel="3" x14ac:dyDescent="0.2">
      <c r="A27" s="21" t="s">
        <v>493</v>
      </c>
      <c r="B27" s="67"/>
      <c r="C27" s="67"/>
      <c r="D27" s="67"/>
      <c r="E27" s="62">
        <v>60226.54</v>
      </c>
      <c r="F27" s="67"/>
      <c r="G27" s="67"/>
    </row>
    <row r="28" spans="1:7" ht="36.950000000000003" customHeight="1" outlineLevel="3" x14ac:dyDescent="0.2">
      <c r="A28" s="21" t="s">
        <v>494</v>
      </c>
      <c r="B28" s="67"/>
      <c r="C28" s="67"/>
      <c r="D28" s="67"/>
      <c r="E28" s="62">
        <v>60226.54</v>
      </c>
      <c r="F28" s="67"/>
      <c r="G28" s="67"/>
    </row>
    <row r="29" spans="1:7" ht="24.95" customHeight="1" outlineLevel="3" x14ac:dyDescent="0.2">
      <c r="A29" s="21" t="s">
        <v>495</v>
      </c>
      <c r="B29" s="67"/>
      <c r="C29" s="67"/>
      <c r="D29" s="67"/>
      <c r="E29" s="62">
        <v>60000</v>
      </c>
      <c r="F29" s="67"/>
      <c r="G29" s="67"/>
    </row>
    <row r="30" spans="1:7" ht="50.1" customHeight="1" outlineLevel="3" x14ac:dyDescent="0.2">
      <c r="A30" s="21" t="s">
        <v>496</v>
      </c>
      <c r="B30" s="67"/>
      <c r="C30" s="67"/>
      <c r="D30" s="67"/>
      <c r="E30" s="62">
        <v>33794.26</v>
      </c>
      <c r="F30" s="67"/>
      <c r="G30" s="67"/>
    </row>
    <row r="31" spans="1:7" ht="36.950000000000003" customHeight="1" outlineLevel="3" x14ac:dyDescent="0.2">
      <c r="A31" s="21" t="s">
        <v>497</v>
      </c>
      <c r="B31" s="67"/>
      <c r="C31" s="67"/>
      <c r="D31" s="67"/>
      <c r="E31" s="62">
        <v>33794.26</v>
      </c>
      <c r="F31" s="67"/>
      <c r="G31" s="67"/>
    </row>
    <row r="32" spans="1:7" ht="36.950000000000003" customHeight="1" outlineLevel="3" x14ac:dyDescent="0.2">
      <c r="A32" s="21" t="s">
        <v>498</v>
      </c>
      <c r="B32" s="67"/>
      <c r="C32" s="67"/>
      <c r="D32" s="67"/>
      <c r="E32" s="62">
        <v>60226.54</v>
      </c>
      <c r="F32" s="67"/>
      <c r="G32" s="67"/>
    </row>
    <row r="33" spans="1:7" ht="36.950000000000003" customHeight="1" outlineLevel="3" x14ac:dyDescent="0.2">
      <c r="A33" s="21" t="s">
        <v>563</v>
      </c>
      <c r="B33" s="67"/>
      <c r="C33" s="67"/>
      <c r="D33" s="67"/>
      <c r="E33" s="62">
        <v>44664.98</v>
      </c>
      <c r="F33" s="67"/>
      <c r="G33" s="67"/>
    </row>
    <row r="34" spans="1:7" ht="36.950000000000003" customHeight="1" outlineLevel="3" x14ac:dyDescent="0.2">
      <c r="A34" s="21" t="s">
        <v>499</v>
      </c>
      <c r="B34" s="67"/>
      <c r="C34" s="67"/>
      <c r="D34" s="67"/>
      <c r="E34" s="62">
        <v>44664.98</v>
      </c>
      <c r="F34" s="67"/>
      <c r="G34" s="67"/>
    </row>
    <row r="35" spans="1:7" ht="36.950000000000003" customHeight="1" outlineLevel="3" x14ac:dyDescent="0.2">
      <c r="A35" s="21" t="s">
        <v>500</v>
      </c>
      <c r="B35" s="67"/>
      <c r="C35" s="67"/>
      <c r="D35" s="67"/>
      <c r="E35" s="62">
        <v>30000</v>
      </c>
      <c r="F35" s="67"/>
      <c r="G35" s="67"/>
    </row>
    <row r="36" spans="1:7" ht="36.950000000000003" customHeight="1" outlineLevel="3" x14ac:dyDescent="0.2">
      <c r="A36" s="21" t="s">
        <v>501</v>
      </c>
      <c r="B36" s="67"/>
      <c r="C36" s="67"/>
      <c r="D36" s="67"/>
      <c r="E36" s="62">
        <v>49355.81</v>
      </c>
      <c r="F36" s="67"/>
      <c r="G36" s="67"/>
    </row>
    <row r="37" spans="1:7" ht="24.95" customHeight="1" outlineLevel="3" x14ac:dyDescent="0.2">
      <c r="A37" s="21" t="s">
        <v>502</v>
      </c>
      <c r="B37" s="67"/>
      <c r="C37" s="67"/>
      <c r="D37" s="67"/>
      <c r="E37" s="62">
        <v>60000</v>
      </c>
      <c r="F37" s="67"/>
      <c r="G37" s="67"/>
    </row>
    <row r="38" spans="1:7" ht="24.95" customHeight="1" outlineLevel="3" x14ac:dyDescent="0.2">
      <c r="A38" s="21" t="s">
        <v>503</v>
      </c>
      <c r="B38" s="67"/>
      <c r="C38" s="67"/>
      <c r="D38" s="67"/>
      <c r="E38" s="62">
        <v>371702.22</v>
      </c>
      <c r="F38" s="67"/>
      <c r="G38" s="67"/>
    </row>
    <row r="39" spans="1:7" ht="24.95" customHeight="1" outlineLevel="3" x14ac:dyDescent="0.2">
      <c r="A39" s="21" t="s">
        <v>504</v>
      </c>
      <c r="B39" s="67"/>
      <c r="C39" s="67"/>
      <c r="D39" s="67"/>
      <c r="E39" s="62">
        <v>41575.03</v>
      </c>
      <c r="F39" s="67"/>
      <c r="G39" s="67"/>
    </row>
    <row r="40" spans="1:7" ht="24.95" customHeight="1" outlineLevel="3" x14ac:dyDescent="0.2">
      <c r="A40" s="21" t="s">
        <v>505</v>
      </c>
      <c r="B40" s="67"/>
      <c r="C40" s="67"/>
      <c r="D40" s="67"/>
      <c r="E40" s="62">
        <v>41575.03</v>
      </c>
      <c r="F40" s="67"/>
      <c r="G40" s="67"/>
    </row>
    <row r="41" spans="1:7" ht="24.95" customHeight="1" outlineLevel="3" x14ac:dyDescent="0.2">
      <c r="A41" s="21" t="s">
        <v>506</v>
      </c>
      <c r="B41" s="67"/>
      <c r="C41" s="67"/>
      <c r="D41" s="67"/>
      <c r="E41" s="62">
        <v>52445.760000000002</v>
      </c>
      <c r="F41" s="67"/>
      <c r="G41" s="67"/>
    </row>
    <row r="42" spans="1:7" ht="24.95" customHeight="1" outlineLevel="3" x14ac:dyDescent="0.2">
      <c r="A42" s="21" t="s">
        <v>507</v>
      </c>
      <c r="B42" s="67"/>
      <c r="C42" s="67"/>
      <c r="D42" s="67"/>
      <c r="E42" s="62">
        <v>414366.18</v>
      </c>
      <c r="F42" s="67"/>
      <c r="G42" s="67"/>
    </row>
    <row r="43" spans="1:7" ht="24.95" customHeight="1" outlineLevel="3" x14ac:dyDescent="0.2">
      <c r="A43" s="21" t="s">
        <v>508</v>
      </c>
      <c r="B43" s="67"/>
      <c r="C43" s="67"/>
      <c r="D43" s="67"/>
      <c r="E43" s="62">
        <v>52445.760000000002</v>
      </c>
      <c r="F43" s="67"/>
      <c r="G43" s="67"/>
    </row>
    <row r="44" spans="1:7" ht="24.95" customHeight="1" outlineLevel="3" x14ac:dyDescent="0.2">
      <c r="A44" s="21" t="s">
        <v>509</v>
      </c>
      <c r="B44" s="67"/>
      <c r="C44" s="67"/>
      <c r="D44" s="67"/>
      <c r="E44" s="62">
        <v>44664.98</v>
      </c>
      <c r="F44" s="67"/>
      <c r="G44" s="67"/>
    </row>
    <row r="45" spans="1:7" ht="24.95" customHeight="1" outlineLevel="3" x14ac:dyDescent="0.2">
      <c r="A45" s="21" t="s">
        <v>510</v>
      </c>
      <c r="B45" s="67"/>
      <c r="C45" s="67"/>
      <c r="D45" s="67"/>
      <c r="E45" s="62">
        <v>44664.98</v>
      </c>
      <c r="F45" s="67"/>
      <c r="G45" s="67"/>
    </row>
    <row r="46" spans="1:7" ht="24.95" customHeight="1" outlineLevel="3" x14ac:dyDescent="0.2">
      <c r="A46" s="21" t="s">
        <v>307</v>
      </c>
      <c r="B46" s="67"/>
      <c r="C46" s="67"/>
      <c r="D46" s="67"/>
      <c r="E46" s="62">
        <v>19613656.41</v>
      </c>
      <c r="F46" s="67"/>
      <c r="G46" s="67"/>
    </row>
    <row r="47" spans="1:7" ht="36.950000000000003" customHeight="1" outlineLevel="3" x14ac:dyDescent="0.2">
      <c r="A47" s="21" t="s">
        <v>511</v>
      </c>
      <c r="B47" s="67"/>
      <c r="C47" s="67"/>
      <c r="D47" s="67"/>
      <c r="E47" s="62">
        <v>47295.98</v>
      </c>
      <c r="F47" s="67"/>
      <c r="G47" s="67"/>
    </row>
    <row r="48" spans="1:7" ht="24.95" customHeight="1" outlineLevel="3" x14ac:dyDescent="0.2">
      <c r="A48" s="21" t="s">
        <v>512</v>
      </c>
      <c r="B48" s="67"/>
      <c r="C48" s="67"/>
      <c r="D48" s="67"/>
      <c r="E48" s="62">
        <v>44664.98</v>
      </c>
      <c r="F48" s="67"/>
      <c r="G48" s="67"/>
    </row>
    <row r="49" spans="1:7" ht="24.95" customHeight="1" outlineLevel="3" x14ac:dyDescent="0.2">
      <c r="A49" s="21" t="s">
        <v>513</v>
      </c>
      <c r="B49" s="67"/>
      <c r="C49" s="67"/>
      <c r="D49" s="67"/>
      <c r="E49" s="62">
        <v>44664.98</v>
      </c>
      <c r="F49" s="67"/>
      <c r="G49" s="67"/>
    </row>
    <row r="50" spans="1:7" ht="24.95" customHeight="1" outlineLevel="3" x14ac:dyDescent="0.2">
      <c r="A50" s="21" t="s">
        <v>514</v>
      </c>
      <c r="B50" s="67"/>
      <c r="C50" s="67"/>
      <c r="D50" s="67"/>
      <c r="E50" s="62">
        <v>44664.98</v>
      </c>
      <c r="F50" s="67"/>
      <c r="G50" s="67"/>
    </row>
    <row r="51" spans="1:7" ht="24.95" customHeight="1" outlineLevel="3" x14ac:dyDescent="0.2">
      <c r="A51" s="21" t="s">
        <v>515</v>
      </c>
      <c r="B51" s="67"/>
      <c r="C51" s="67"/>
      <c r="D51" s="67"/>
      <c r="E51" s="62">
        <v>44664.98</v>
      </c>
      <c r="F51" s="67"/>
      <c r="G51" s="67"/>
    </row>
    <row r="52" spans="1:7" ht="24.95" customHeight="1" outlineLevel="3" x14ac:dyDescent="0.2">
      <c r="A52" s="21" t="s">
        <v>516</v>
      </c>
      <c r="B52" s="67"/>
      <c r="C52" s="67"/>
      <c r="D52" s="67"/>
      <c r="E52" s="62">
        <v>52269.95</v>
      </c>
      <c r="F52" s="67"/>
      <c r="G52" s="67"/>
    </row>
    <row r="53" spans="1:7" ht="24.95" customHeight="1" outlineLevel="3" x14ac:dyDescent="0.2">
      <c r="A53" s="21" t="s">
        <v>517</v>
      </c>
      <c r="B53" s="67"/>
      <c r="C53" s="67"/>
      <c r="D53" s="67"/>
      <c r="E53" s="62">
        <v>52445.760000000002</v>
      </c>
      <c r="F53" s="67"/>
      <c r="G53" s="67"/>
    </row>
    <row r="54" spans="1:7" ht="24.95" customHeight="1" outlineLevel="3" x14ac:dyDescent="0.2">
      <c r="A54" s="21" t="s">
        <v>518</v>
      </c>
      <c r="B54" s="67"/>
      <c r="C54" s="67"/>
      <c r="D54" s="67"/>
      <c r="E54" s="62">
        <v>52445.760000000002</v>
      </c>
      <c r="F54" s="67"/>
      <c r="G54" s="67"/>
    </row>
    <row r="55" spans="1:7" ht="36.950000000000003" customHeight="1" outlineLevel="3" x14ac:dyDescent="0.2">
      <c r="A55" s="21" t="s">
        <v>519</v>
      </c>
      <c r="B55" s="67"/>
      <c r="C55" s="67"/>
      <c r="D55" s="67"/>
      <c r="E55" s="62">
        <v>9840.5400000000009</v>
      </c>
      <c r="F55" s="67"/>
      <c r="G55" s="67"/>
    </row>
    <row r="56" spans="1:7" ht="24.95" customHeight="1" outlineLevel="3" x14ac:dyDescent="0.2">
      <c r="A56" s="21" t="s">
        <v>520</v>
      </c>
      <c r="B56" s="67"/>
      <c r="C56" s="67"/>
      <c r="D56" s="67"/>
      <c r="E56" s="62">
        <v>30000</v>
      </c>
      <c r="F56" s="67"/>
      <c r="G56" s="67"/>
    </row>
    <row r="57" spans="1:7" ht="24.95" customHeight="1" outlineLevel="3" x14ac:dyDescent="0.2">
      <c r="A57" s="21" t="s">
        <v>521</v>
      </c>
      <c r="B57" s="67"/>
      <c r="C57" s="67"/>
      <c r="D57" s="67"/>
      <c r="E57" s="62">
        <v>30000</v>
      </c>
      <c r="F57" s="67"/>
      <c r="G57" s="67"/>
    </row>
    <row r="58" spans="1:7" ht="24.95" customHeight="1" outlineLevel="3" x14ac:dyDescent="0.2">
      <c r="A58" s="21" t="s">
        <v>522</v>
      </c>
      <c r="B58" s="67"/>
      <c r="C58" s="67"/>
      <c r="D58" s="67"/>
      <c r="E58" s="62">
        <v>15960</v>
      </c>
      <c r="F58" s="67"/>
      <c r="G58" s="67"/>
    </row>
    <row r="59" spans="1:7" ht="36.950000000000003" customHeight="1" outlineLevel="3" x14ac:dyDescent="0.2">
      <c r="A59" s="21" t="s">
        <v>523</v>
      </c>
      <c r="B59" s="67"/>
      <c r="C59" s="67"/>
      <c r="D59" s="67"/>
      <c r="E59" s="62">
        <v>49355.81</v>
      </c>
      <c r="F59" s="67"/>
      <c r="G59" s="67"/>
    </row>
    <row r="60" spans="1:7" ht="36.950000000000003" customHeight="1" outlineLevel="3" x14ac:dyDescent="0.2">
      <c r="A60" s="21" t="s">
        <v>524</v>
      </c>
      <c r="B60" s="67"/>
      <c r="C60" s="67"/>
      <c r="D60" s="67"/>
      <c r="E60" s="62">
        <v>49355.81</v>
      </c>
      <c r="F60" s="67"/>
      <c r="G60" s="67"/>
    </row>
    <row r="61" spans="1:7" ht="36.950000000000003" customHeight="1" outlineLevel="3" x14ac:dyDescent="0.2">
      <c r="A61" s="21" t="s">
        <v>525</v>
      </c>
      <c r="B61" s="67"/>
      <c r="C61" s="67"/>
      <c r="D61" s="67"/>
      <c r="E61" s="62">
        <v>49355.81</v>
      </c>
      <c r="F61" s="67"/>
      <c r="G61" s="67"/>
    </row>
    <row r="62" spans="1:7" ht="36.950000000000003" customHeight="1" outlineLevel="3" x14ac:dyDescent="0.2">
      <c r="A62" s="21" t="s">
        <v>526</v>
      </c>
      <c r="B62" s="67"/>
      <c r="C62" s="67"/>
      <c r="D62" s="67"/>
      <c r="E62" s="62">
        <v>49355.81</v>
      </c>
      <c r="F62" s="67"/>
      <c r="G62" s="67"/>
    </row>
    <row r="63" spans="1:7" ht="36.950000000000003" customHeight="1" outlineLevel="3" x14ac:dyDescent="0.2">
      <c r="A63" s="21" t="s">
        <v>527</v>
      </c>
      <c r="B63" s="67"/>
      <c r="C63" s="67"/>
      <c r="D63" s="67"/>
      <c r="E63" s="62">
        <v>49355.81</v>
      </c>
      <c r="F63" s="67"/>
      <c r="G63" s="67"/>
    </row>
    <row r="64" spans="1:7" ht="36.950000000000003" customHeight="1" outlineLevel="3" x14ac:dyDescent="0.2">
      <c r="A64" s="21" t="s">
        <v>528</v>
      </c>
      <c r="B64" s="67"/>
      <c r="C64" s="67"/>
      <c r="D64" s="67"/>
      <c r="E64" s="62">
        <v>49355.81</v>
      </c>
      <c r="F64" s="67"/>
      <c r="G64" s="67"/>
    </row>
    <row r="65" spans="1:9" ht="24.95" customHeight="1" outlineLevel="3" x14ac:dyDescent="0.2">
      <c r="A65" s="21" t="s">
        <v>529</v>
      </c>
      <c r="B65" s="67"/>
      <c r="C65" s="67"/>
      <c r="D65" s="67"/>
      <c r="E65" s="62">
        <v>52445.760000000002</v>
      </c>
      <c r="F65" s="67"/>
      <c r="G65" s="67"/>
    </row>
    <row r="66" spans="1:9" ht="36.950000000000003" customHeight="1" outlineLevel="3" x14ac:dyDescent="0.2">
      <c r="A66" s="21" t="s">
        <v>530</v>
      </c>
      <c r="B66" s="67"/>
      <c r="C66" s="67"/>
      <c r="D66" s="67"/>
      <c r="E66" s="62">
        <v>44664.98</v>
      </c>
      <c r="F66" s="67"/>
      <c r="G66" s="67"/>
    </row>
    <row r="67" spans="1:9" ht="24.95" customHeight="1" outlineLevel="3" x14ac:dyDescent="0.2">
      <c r="A67" s="21" t="s">
        <v>531</v>
      </c>
      <c r="B67" s="67"/>
      <c r="C67" s="67"/>
      <c r="D67" s="67"/>
      <c r="E67" s="62">
        <v>9840.5400000000009</v>
      </c>
      <c r="F67" s="67"/>
      <c r="G67" s="67"/>
    </row>
    <row r="68" spans="1:9" ht="24.95" customHeight="1" outlineLevel="3" x14ac:dyDescent="0.2">
      <c r="A68" s="21" t="s">
        <v>532</v>
      </c>
      <c r="B68" s="67"/>
      <c r="C68" s="67"/>
      <c r="D68" s="67"/>
      <c r="E68" s="62">
        <v>48000</v>
      </c>
      <c r="F68" s="67"/>
      <c r="G68" s="67"/>
    </row>
    <row r="69" spans="1:9" ht="24.95" customHeight="1" outlineLevel="3" x14ac:dyDescent="0.2">
      <c r="A69" s="21" t="s">
        <v>533</v>
      </c>
      <c r="B69" s="67"/>
      <c r="C69" s="67"/>
      <c r="D69" s="67"/>
      <c r="E69" s="62">
        <v>48000</v>
      </c>
      <c r="F69" s="67"/>
      <c r="G69" s="67"/>
    </row>
    <row r="70" spans="1:9" ht="36.950000000000003" customHeight="1" outlineLevel="3" x14ac:dyDescent="0.2">
      <c r="A70" s="21" t="s">
        <v>534</v>
      </c>
      <c r="B70" s="67"/>
      <c r="C70" s="67"/>
      <c r="D70" s="67"/>
      <c r="E70" s="62">
        <v>15244638.42</v>
      </c>
      <c r="G70" s="62">
        <f>F71+F72+F73</f>
        <v>182257473.40000001</v>
      </c>
    </row>
    <row r="71" spans="1:9" ht="24.95" customHeight="1" outlineLevel="3" x14ac:dyDescent="0.2">
      <c r="A71" s="21" t="s">
        <v>535</v>
      </c>
      <c r="B71" s="67"/>
      <c r="C71" s="67"/>
      <c r="D71" s="67"/>
      <c r="E71" s="62">
        <v>52445.760000000002</v>
      </c>
      <c r="F71" s="62">
        <f>SUM(E13:E71)</f>
        <v>38168775.509999998</v>
      </c>
    </row>
    <row r="72" spans="1:9" ht="24.95" customHeight="1" outlineLevel="3" x14ac:dyDescent="0.2">
      <c r="A72" s="21" t="s">
        <v>199</v>
      </c>
      <c r="B72" s="67"/>
      <c r="C72" s="67"/>
      <c r="D72" s="67"/>
      <c r="E72" s="62">
        <v>16378317.960000001</v>
      </c>
      <c r="F72" s="62">
        <f>E72</f>
        <v>16378317.960000001</v>
      </c>
      <c r="G72" s="67"/>
    </row>
    <row r="73" spans="1:9" ht="24.95" customHeight="1" outlineLevel="3" x14ac:dyDescent="0.2">
      <c r="A73" s="21" t="s">
        <v>201</v>
      </c>
      <c r="B73" s="67"/>
      <c r="C73" s="67"/>
      <c r="D73" s="67"/>
      <c r="E73" s="62">
        <v>127710379.93000001</v>
      </c>
      <c r="F73" s="62">
        <f>E73</f>
        <v>127710379.93000001</v>
      </c>
      <c r="G73" s="67">
        <f>F73*100/G70</f>
        <v>70.071409170538843</v>
      </c>
      <c r="I73" t="e">
        <f>F73/1.2-(#REF!+#REF!+#REF!)</f>
        <v>#REF!</v>
      </c>
    </row>
    <row r="74" spans="1:9" ht="53.1" customHeight="1" outlineLevel="2" x14ac:dyDescent="0.2">
      <c r="A74" s="31" t="s">
        <v>546</v>
      </c>
      <c r="B74" s="15"/>
      <c r="C74" s="15"/>
      <c r="D74" s="73">
        <v>-13851905.640000001</v>
      </c>
      <c r="E74" s="73">
        <v>-13851905.640000001</v>
      </c>
      <c r="F74" s="16"/>
      <c r="G74" s="15"/>
    </row>
    <row r="75" spans="1:9" ht="12" customHeight="1" outlineLevel="3" x14ac:dyDescent="0.2">
      <c r="A75" s="21" t="s">
        <v>217</v>
      </c>
      <c r="B75" s="67"/>
      <c r="C75" s="67"/>
      <c r="D75" s="33">
        <v>-13851905.640000001</v>
      </c>
      <c r="E75" s="67"/>
      <c r="F75" s="67"/>
      <c r="G75" s="67"/>
    </row>
    <row r="76" spans="1:9" ht="24.95" customHeight="1" outlineLevel="3" x14ac:dyDescent="0.2">
      <c r="A76" s="21" t="s">
        <v>201</v>
      </c>
      <c r="B76" s="67"/>
      <c r="C76" s="67"/>
      <c r="D76" s="67"/>
      <c r="E76" s="33">
        <v>-13851905.640000001</v>
      </c>
      <c r="F76" s="67"/>
      <c r="G76" s="67"/>
    </row>
    <row r="77" spans="1:9" ht="12.95" customHeight="1" outlineLevel="1" x14ac:dyDescent="0.2">
      <c r="A77" s="17" t="s">
        <v>333</v>
      </c>
      <c r="B77" s="15"/>
      <c r="C77" s="15"/>
      <c r="D77" s="16">
        <v>72023776.909999996</v>
      </c>
      <c r="E77" s="16">
        <v>72023776.909999996</v>
      </c>
      <c r="F77" s="15"/>
      <c r="G77" s="15"/>
    </row>
    <row r="78" spans="1:9" ht="53.1" customHeight="1" outlineLevel="2" x14ac:dyDescent="0.2">
      <c r="A78" s="31" t="s">
        <v>334</v>
      </c>
      <c r="B78" s="15"/>
      <c r="C78" s="15"/>
      <c r="D78" s="16">
        <v>72023776.909999996</v>
      </c>
      <c r="E78" s="16">
        <v>72023776.909999996</v>
      </c>
      <c r="F78" s="15"/>
      <c r="G78" s="15"/>
    </row>
    <row r="79" spans="1:9" ht="12" customHeight="1" outlineLevel="3" x14ac:dyDescent="0.2">
      <c r="A79" s="21" t="s">
        <v>217</v>
      </c>
      <c r="B79" s="67"/>
      <c r="C79" s="67"/>
      <c r="D79" s="70">
        <v>0.01</v>
      </c>
      <c r="E79" s="62">
        <v>72023776.909999996</v>
      </c>
      <c r="F79" s="67"/>
      <c r="G79" s="67"/>
    </row>
    <row r="80" spans="1:9" ht="24.95" customHeight="1" outlineLevel="3" x14ac:dyDescent="0.2">
      <c r="A80" s="21" t="s">
        <v>477</v>
      </c>
      <c r="B80" s="67"/>
      <c r="C80" s="67"/>
      <c r="D80" s="62">
        <v>40505.35</v>
      </c>
      <c r="E80" s="67"/>
      <c r="F80" s="67"/>
      <c r="G80" s="62">
        <f>SUM(D80:D138)</f>
        <v>3698146.6600000006</v>
      </c>
    </row>
    <row r="81" spans="1:7" ht="24.95" customHeight="1" outlineLevel="3" x14ac:dyDescent="0.2">
      <c r="A81" s="21" t="s">
        <v>478</v>
      </c>
      <c r="B81" s="67"/>
      <c r="C81" s="67"/>
      <c r="D81" s="62">
        <v>47453.59</v>
      </c>
      <c r="E81" s="67"/>
      <c r="F81" s="67"/>
      <c r="G81" s="67"/>
    </row>
    <row r="82" spans="1:7" ht="36.950000000000003" customHeight="1" outlineLevel="3" x14ac:dyDescent="0.2">
      <c r="A82" s="21" t="s">
        <v>479</v>
      </c>
      <c r="B82" s="67"/>
      <c r="C82" s="67"/>
      <c r="D82" s="62">
        <v>47090.45</v>
      </c>
      <c r="E82" s="67"/>
      <c r="F82" s="67"/>
      <c r="G82" s="67"/>
    </row>
    <row r="83" spans="1:7" ht="24.95" customHeight="1" outlineLevel="3" x14ac:dyDescent="0.2">
      <c r="A83" s="21" t="s">
        <v>480</v>
      </c>
      <c r="B83" s="67"/>
      <c r="C83" s="67"/>
      <c r="D83" s="62">
        <v>47331.63</v>
      </c>
      <c r="E83" s="67"/>
      <c r="F83" s="67"/>
      <c r="G83" s="67"/>
    </row>
    <row r="84" spans="1:7" ht="24.95" customHeight="1" outlineLevel="3" x14ac:dyDescent="0.2">
      <c r="A84" s="21" t="s">
        <v>483</v>
      </c>
      <c r="B84" s="67"/>
      <c r="C84" s="67"/>
      <c r="D84" s="62">
        <v>39839.949999999997</v>
      </c>
      <c r="E84" s="67"/>
      <c r="F84" s="67"/>
      <c r="G84" s="67"/>
    </row>
    <row r="85" spans="1:7" ht="36.950000000000003" customHeight="1" outlineLevel="3" x14ac:dyDescent="0.2">
      <c r="A85" s="21" t="s">
        <v>484</v>
      </c>
      <c r="B85" s="67"/>
      <c r="C85" s="67"/>
      <c r="D85" s="62">
        <v>38468.89</v>
      </c>
      <c r="E85" s="67"/>
      <c r="F85" s="67"/>
      <c r="G85" s="67"/>
    </row>
    <row r="86" spans="1:7" ht="36.950000000000003" customHeight="1" outlineLevel="3" x14ac:dyDescent="0.2">
      <c r="A86" s="21" t="s">
        <v>485</v>
      </c>
      <c r="B86" s="67"/>
      <c r="C86" s="67"/>
      <c r="D86" s="62">
        <v>38057.46</v>
      </c>
      <c r="E86" s="67"/>
      <c r="F86" s="67"/>
      <c r="G86" s="67"/>
    </row>
    <row r="87" spans="1:7" ht="36.950000000000003" customHeight="1" outlineLevel="3" x14ac:dyDescent="0.2">
      <c r="A87" s="21" t="s">
        <v>486</v>
      </c>
      <c r="B87" s="67"/>
      <c r="C87" s="67"/>
      <c r="D87" s="62">
        <v>38057.46</v>
      </c>
      <c r="E87" s="67"/>
      <c r="F87" s="67"/>
      <c r="G87" s="67"/>
    </row>
    <row r="88" spans="1:7" ht="36.950000000000003" customHeight="1" outlineLevel="3" x14ac:dyDescent="0.2">
      <c r="A88" s="21" t="s">
        <v>487</v>
      </c>
      <c r="B88" s="67"/>
      <c r="C88" s="67"/>
      <c r="D88" s="62">
        <v>38057.47</v>
      </c>
      <c r="E88" s="67"/>
      <c r="F88" s="67"/>
      <c r="G88" s="67"/>
    </row>
    <row r="89" spans="1:7" ht="36.950000000000003" customHeight="1" outlineLevel="3" x14ac:dyDescent="0.2">
      <c r="A89" s="21" t="s">
        <v>488</v>
      </c>
      <c r="B89" s="67"/>
      <c r="C89" s="67"/>
      <c r="D89" s="62">
        <v>43961.31</v>
      </c>
      <c r="E89" s="67"/>
      <c r="F89" s="67"/>
      <c r="G89" s="67"/>
    </row>
    <row r="90" spans="1:7" ht="36.950000000000003" customHeight="1" outlineLevel="3" x14ac:dyDescent="0.2">
      <c r="A90" s="21" t="s">
        <v>489</v>
      </c>
      <c r="B90" s="67"/>
      <c r="C90" s="67"/>
      <c r="D90" s="62">
        <v>42313.16</v>
      </c>
      <c r="E90" s="67"/>
      <c r="F90" s="67"/>
      <c r="G90" s="67"/>
    </row>
    <row r="91" spans="1:7" ht="36.950000000000003" customHeight="1" outlineLevel="3" x14ac:dyDescent="0.2">
      <c r="A91" s="21" t="s">
        <v>490</v>
      </c>
      <c r="B91" s="67"/>
      <c r="C91" s="67"/>
      <c r="D91" s="62">
        <v>46534.53</v>
      </c>
      <c r="E91" s="67"/>
      <c r="F91" s="67"/>
      <c r="G91" s="67"/>
    </row>
    <row r="92" spans="1:7" ht="36.950000000000003" customHeight="1" outlineLevel="3" x14ac:dyDescent="0.2">
      <c r="A92" s="21" t="s">
        <v>491</v>
      </c>
      <c r="B92" s="67"/>
      <c r="C92" s="67"/>
      <c r="D92" s="62">
        <v>46513.279999999999</v>
      </c>
      <c r="E92" s="67"/>
      <c r="F92" s="67"/>
      <c r="G92" s="67"/>
    </row>
    <row r="93" spans="1:7" ht="24.95" customHeight="1" outlineLevel="3" x14ac:dyDescent="0.2">
      <c r="A93" s="21" t="s">
        <v>492</v>
      </c>
      <c r="B93" s="67"/>
      <c r="C93" s="67"/>
      <c r="D93" s="62">
        <v>39839.96</v>
      </c>
      <c r="E93" s="67"/>
      <c r="F93" s="67"/>
      <c r="G93" s="67"/>
    </row>
    <row r="94" spans="1:7" ht="36.950000000000003" customHeight="1" outlineLevel="3" x14ac:dyDescent="0.2">
      <c r="A94" s="21" t="s">
        <v>493</v>
      </c>
      <c r="B94" s="67"/>
      <c r="C94" s="67"/>
      <c r="D94" s="62">
        <v>47464.11</v>
      </c>
      <c r="E94" s="67"/>
      <c r="F94" s="67"/>
      <c r="G94" s="67"/>
    </row>
    <row r="95" spans="1:7" ht="36.950000000000003" customHeight="1" outlineLevel="3" x14ac:dyDescent="0.2">
      <c r="A95" s="21" t="s">
        <v>494</v>
      </c>
      <c r="B95" s="67"/>
      <c r="C95" s="67"/>
      <c r="D95" s="62">
        <v>47327.71</v>
      </c>
      <c r="E95" s="67"/>
      <c r="F95" s="67"/>
      <c r="G95" s="67"/>
    </row>
    <row r="96" spans="1:7" ht="24.95" customHeight="1" outlineLevel="3" x14ac:dyDescent="0.2">
      <c r="A96" s="21" t="s">
        <v>495</v>
      </c>
      <c r="B96" s="67"/>
      <c r="C96" s="67"/>
      <c r="D96" s="62">
        <v>47606.84</v>
      </c>
      <c r="E96" s="67"/>
      <c r="F96" s="67"/>
      <c r="G96" s="67"/>
    </row>
    <row r="97" spans="1:7" ht="50.1" customHeight="1" outlineLevel="3" x14ac:dyDescent="0.2">
      <c r="A97" s="21" t="s">
        <v>496</v>
      </c>
      <c r="B97" s="67"/>
      <c r="C97" s="67"/>
      <c r="D97" s="62">
        <v>31804.22</v>
      </c>
      <c r="E97" s="67"/>
      <c r="F97" s="67"/>
      <c r="G97" s="67"/>
    </row>
    <row r="98" spans="1:7" ht="36.950000000000003" customHeight="1" outlineLevel="3" x14ac:dyDescent="0.2">
      <c r="A98" s="21" t="s">
        <v>497</v>
      </c>
      <c r="B98" s="67"/>
      <c r="C98" s="67"/>
      <c r="D98" s="62">
        <v>31804.240000000002</v>
      </c>
      <c r="E98" s="67"/>
      <c r="F98" s="67"/>
      <c r="G98" s="67"/>
    </row>
    <row r="99" spans="1:7" ht="36.950000000000003" customHeight="1" outlineLevel="3" x14ac:dyDescent="0.2">
      <c r="A99" s="21" t="s">
        <v>498</v>
      </c>
      <c r="B99" s="67"/>
      <c r="C99" s="67"/>
      <c r="D99" s="62">
        <v>47162.07</v>
      </c>
      <c r="E99" s="67"/>
      <c r="F99" s="67"/>
      <c r="G99" s="67"/>
    </row>
    <row r="100" spans="1:7" ht="36.950000000000003" customHeight="1" outlineLevel="3" x14ac:dyDescent="0.2">
      <c r="A100" s="21" t="s">
        <v>563</v>
      </c>
      <c r="B100" s="67"/>
      <c r="C100" s="67"/>
      <c r="D100" s="62">
        <v>39667.11</v>
      </c>
      <c r="E100" s="67"/>
      <c r="F100" s="67"/>
      <c r="G100" s="67"/>
    </row>
    <row r="101" spans="1:7" ht="36.950000000000003" customHeight="1" outlineLevel="3" x14ac:dyDescent="0.2">
      <c r="A101" s="21" t="s">
        <v>499</v>
      </c>
      <c r="B101" s="67"/>
      <c r="C101" s="67"/>
      <c r="D101" s="62">
        <v>39667.129999999997</v>
      </c>
      <c r="E101" s="67"/>
      <c r="F101" s="67"/>
      <c r="G101" s="67"/>
    </row>
    <row r="102" spans="1:7" ht="36.950000000000003" customHeight="1" outlineLevel="3" x14ac:dyDescent="0.2">
      <c r="A102" s="21" t="s">
        <v>500</v>
      </c>
      <c r="B102" s="67"/>
      <c r="C102" s="67"/>
      <c r="D102" s="62">
        <v>35800.769999999997</v>
      </c>
      <c r="E102" s="67"/>
      <c r="F102" s="67"/>
      <c r="G102" s="67"/>
    </row>
    <row r="103" spans="1:7" ht="36.950000000000003" customHeight="1" outlineLevel="3" x14ac:dyDescent="0.2">
      <c r="A103" s="21" t="s">
        <v>501</v>
      </c>
      <c r="B103" s="67"/>
      <c r="C103" s="67"/>
      <c r="D103" s="62">
        <v>38108.46</v>
      </c>
      <c r="E103" s="67"/>
      <c r="F103" s="67"/>
      <c r="G103" s="67"/>
    </row>
    <row r="104" spans="1:7" ht="24.95" customHeight="1" outlineLevel="3" x14ac:dyDescent="0.2">
      <c r="A104" s="21" t="s">
        <v>502</v>
      </c>
      <c r="B104" s="67"/>
      <c r="C104" s="67"/>
      <c r="D104" s="62">
        <v>46797.36</v>
      </c>
      <c r="E104" s="67"/>
      <c r="F104" s="67"/>
      <c r="G104" s="67"/>
    </row>
    <row r="105" spans="1:7" ht="24.95" customHeight="1" outlineLevel="3" x14ac:dyDescent="0.2">
      <c r="A105" s="21" t="s">
        <v>503</v>
      </c>
      <c r="B105" s="67"/>
      <c r="C105" s="67"/>
      <c r="D105" s="62">
        <v>45737.77</v>
      </c>
      <c r="E105" s="67"/>
      <c r="F105" s="67"/>
      <c r="G105" s="67"/>
    </row>
    <row r="106" spans="1:7" ht="24.95" customHeight="1" outlineLevel="3" x14ac:dyDescent="0.2">
      <c r="A106" s="21" t="s">
        <v>504</v>
      </c>
      <c r="B106" s="67"/>
      <c r="C106" s="67"/>
      <c r="D106" s="62">
        <v>38392.910000000003</v>
      </c>
      <c r="E106" s="67"/>
      <c r="F106" s="67"/>
      <c r="G106" s="67"/>
    </row>
    <row r="107" spans="1:7" ht="24.95" customHeight="1" outlineLevel="3" x14ac:dyDescent="0.2">
      <c r="A107" s="21" t="s">
        <v>505</v>
      </c>
      <c r="B107" s="67"/>
      <c r="C107" s="67"/>
      <c r="D107" s="62">
        <v>37898.57</v>
      </c>
      <c r="E107" s="67"/>
      <c r="F107" s="67"/>
      <c r="G107" s="67"/>
    </row>
    <row r="108" spans="1:7" ht="24.95" customHeight="1" outlineLevel="3" x14ac:dyDescent="0.2">
      <c r="A108" s="21" t="s">
        <v>506</v>
      </c>
      <c r="B108" s="67"/>
      <c r="C108" s="67"/>
      <c r="D108" s="62">
        <v>41329.78</v>
      </c>
      <c r="E108" s="67"/>
      <c r="F108" s="67"/>
      <c r="G108" s="67"/>
    </row>
    <row r="109" spans="1:7" ht="24.95" customHeight="1" outlineLevel="3" x14ac:dyDescent="0.2">
      <c r="A109" s="21" t="s">
        <v>507</v>
      </c>
      <c r="B109" s="67"/>
      <c r="C109" s="67"/>
      <c r="D109" s="62">
        <v>126831.67999999999</v>
      </c>
      <c r="E109" s="67"/>
      <c r="F109" s="67"/>
      <c r="G109" s="67"/>
    </row>
    <row r="110" spans="1:7" ht="24.95" customHeight="1" outlineLevel="3" x14ac:dyDescent="0.2">
      <c r="A110" s="21" t="s">
        <v>508</v>
      </c>
      <c r="B110" s="67"/>
      <c r="C110" s="67"/>
      <c r="D110" s="62">
        <v>45510.94</v>
      </c>
      <c r="E110" s="67"/>
      <c r="F110" s="67"/>
      <c r="G110" s="67"/>
    </row>
    <row r="111" spans="1:7" ht="24.95" customHeight="1" outlineLevel="3" x14ac:dyDescent="0.2">
      <c r="A111" s="21" t="s">
        <v>509</v>
      </c>
      <c r="B111" s="67"/>
      <c r="C111" s="67"/>
      <c r="D111" s="62">
        <v>37456.339999999997</v>
      </c>
      <c r="E111" s="67"/>
      <c r="F111" s="67"/>
      <c r="G111" s="67"/>
    </row>
    <row r="112" spans="1:7" ht="24.95" customHeight="1" outlineLevel="3" x14ac:dyDescent="0.2">
      <c r="A112" s="21" t="s">
        <v>510</v>
      </c>
      <c r="B112" s="67"/>
      <c r="C112" s="67"/>
      <c r="D112" s="62">
        <v>38497.54</v>
      </c>
      <c r="E112" s="67"/>
      <c r="F112" s="67"/>
      <c r="G112" s="67"/>
    </row>
    <row r="113" spans="1:7" ht="24.95" customHeight="1" outlineLevel="3" x14ac:dyDescent="0.2">
      <c r="A113" s="21" t="s">
        <v>307</v>
      </c>
      <c r="B113" s="67"/>
      <c r="C113" s="67"/>
      <c r="D113" s="62">
        <v>682887.11</v>
      </c>
      <c r="E113" s="67"/>
      <c r="F113" s="67"/>
      <c r="G113" s="67"/>
    </row>
    <row r="114" spans="1:7" ht="36.950000000000003" customHeight="1" outlineLevel="3" x14ac:dyDescent="0.2">
      <c r="A114" s="21" t="s">
        <v>511</v>
      </c>
      <c r="B114" s="67"/>
      <c r="C114" s="67"/>
      <c r="D114" s="62">
        <v>47050.59</v>
      </c>
      <c r="E114" s="67"/>
      <c r="F114" s="67"/>
      <c r="G114" s="67"/>
    </row>
    <row r="115" spans="1:7" ht="24.95" customHeight="1" outlineLevel="3" x14ac:dyDescent="0.2">
      <c r="A115" s="21" t="s">
        <v>512</v>
      </c>
      <c r="B115" s="67"/>
      <c r="C115" s="67"/>
      <c r="D115" s="62">
        <v>38497.5</v>
      </c>
      <c r="E115" s="67"/>
      <c r="F115" s="67"/>
      <c r="G115" s="67"/>
    </row>
    <row r="116" spans="1:7" ht="24.95" customHeight="1" outlineLevel="3" x14ac:dyDescent="0.2">
      <c r="A116" s="21" t="s">
        <v>513</v>
      </c>
      <c r="B116" s="67"/>
      <c r="C116" s="67"/>
      <c r="D116" s="62">
        <v>39202.620000000003</v>
      </c>
      <c r="E116" s="67"/>
      <c r="F116" s="67"/>
      <c r="G116" s="67"/>
    </row>
    <row r="117" spans="1:7" ht="24.95" customHeight="1" outlineLevel="3" x14ac:dyDescent="0.2">
      <c r="A117" s="21" t="s">
        <v>514</v>
      </c>
      <c r="B117" s="67"/>
      <c r="C117" s="67"/>
      <c r="D117" s="62">
        <v>45672.61</v>
      </c>
      <c r="E117" s="67"/>
      <c r="F117" s="67"/>
      <c r="G117" s="67"/>
    </row>
    <row r="118" spans="1:7" ht="24.95" customHeight="1" outlineLevel="3" x14ac:dyDescent="0.2">
      <c r="A118" s="21" t="s">
        <v>515</v>
      </c>
      <c r="B118" s="67"/>
      <c r="C118" s="67"/>
      <c r="D118" s="62">
        <v>40505.339999999997</v>
      </c>
      <c r="E118" s="67"/>
      <c r="F118" s="67"/>
      <c r="G118" s="67"/>
    </row>
    <row r="119" spans="1:7" ht="24.95" customHeight="1" outlineLevel="3" x14ac:dyDescent="0.2">
      <c r="A119" s="21" t="s">
        <v>516</v>
      </c>
      <c r="B119" s="67"/>
      <c r="C119" s="67"/>
      <c r="D119" s="62">
        <v>44141.49</v>
      </c>
      <c r="E119" s="67"/>
      <c r="F119" s="67"/>
      <c r="G119" s="67"/>
    </row>
    <row r="120" spans="1:7" ht="24.95" customHeight="1" outlineLevel="3" x14ac:dyDescent="0.2">
      <c r="A120" s="21" t="s">
        <v>517</v>
      </c>
      <c r="B120" s="67"/>
      <c r="C120" s="67"/>
      <c r="D120" s="62">
        <v>45989.01</v>
      </c>
      <c r="E120" s="67"/>
      <c r="F120" s="67"/>
      <c r="G120" s="67"/>
    </row>
    <row r="121" spans="1:7" ht="24.95" customHeight="1" outlineLevel="3" x14ac:dyDescent="0.2">
      <c r="A121" s="21" t="s">
        <v>518</v>
      </c>
      <c r="B121" s="67"/>
      <c r="C121" s="67"/>
      <c r="D121" s="62">
        <v>46821.2</v>
      </c>
      <c r="E121" s="67"/>
      <c r="F121" s="67"/>
      <c r="G121" s="67"/>
    </row>
    <row r="122" spans="1:7" ht="36.950000000000003" customHeight="1" outlineLevel="3" x14ac:dyDescent="0.2">
      <c r="A122" s="21" t="s">
        <v>519</v>
      </c>
      <c r="B122" s="67"/>
      <c r="C122" s="67"/>
      <c r="D122" s="62">
        <v>21706.12</v>
      </c>
      <c r="E122" s="67"/>
      <c r="F122" s="67"/>
      <c r="G122" s="67"/>
    </row>
    <row r="123" spans="1:7" ht="24.95" customHeight="1" outlineLevel="3" x14ac:dyDescent="0.2">
      <c r="A123" s="21" t="s">
        <v>520</v>
      </c>
      <c r="B123" s="67"/>
      <c r="C123" s="67"/>
      <c r="D123" s="62">
        <v>43267.28</v>
      </c>
      <c r="E123" s="67"/>
      <c r="F123" s="67"/>
      <c r="G123" s="67"/>
    </row>
    <row r="124" spans="1:7" ht="24.95" customHeight="1" outlineLevel="3" x14ac:dyDescent="0.2">
      <c r="A124" s="21" t="s">
        <v>521</v>
      </c>
      <c r="B124" s="67"/>
      <c r="C124" s="67"/>
      <c r="D124" s="62">
        <v>42629.74</v>
      </c>
      <c r="E124" s="67"/>
      <c r="F124" s="67"/>
      <c r="G124" s="67"/>
    </row>
    <row r="125" spans="1:7" ht="24.95" customHeight="1" outlineLevel="3" x14ac:dyDescent="0.2">
      <c r="A125" s="21" t="s">
        <v>522</v>
      </c>
      <c r="B125" s="67"/>
      <c r="C125" s="67"/>
      <c r="D125" s="62">
        <v>42628.9</v>
      </c>
      <c r="E125" s="67"/>
      <c r="F125" s="67"/>
      <c r="G125" s="67"/>
    </row>
    <row r="126" spans="1:7" ht="36.950000000000003" customHeight="1" outlineLevel="3" x14ac:dyDescent="0.2">
      <c r="A126" s="21" t="s">
        <v>523</v>
      </c>
      <c r="B126" s="67"/>
      <c r="C126" s="67"/>
      <c r="D126" s="62">
        <v>36051.94</v>
      </c>
      <c r="E126" s="67"/>
      <c r="F126" s="67"/>
      <c r="G126" s="67"/>
    </row>
    <row r="127" spans="1:7" ht="36.950000000000003" customHeight="1" outlineLevel="3" x14ac:dyDescent="0.2">
      <c r="A127" s="21" t="s">
        <v>524</v>
      </c>
      <c r="B127" s="67"/>
      <c r="C127" s="67"/>
      <c r="D127" s="62">
        <v>36051.93</v>
      </c>
      <c r="E127" s="67"/>
      <c r="F127" s="67"/>
      <c r="G127" s="67"/>
    </row>
    <row r="128" spans="1:7" ht="36.950000000000003" customHeight="1" outlineLevel="3" x14ac:dyDescent="0.2">
      <c r="A128" s="21" t="s">
        <v>525</v>
      </c>
      <c r="B128" s="67"/>
      <c r="C128" s="67"/>
      <c r="D128" s="62">
        <v>36051.949999999997</v>
      </c>
      <c r="E128" s="67"/>
      <c r="F128" s="67"/>
      <c r="G128" s="67"/>
    </row>
    <row r="129" spans="1:7" ht="36.950000000000003" customHeight="1" outlineLevel="3" x14ac:dyDescent="0.2">
      <c r="A129" s="21" t="s">
        <v>526</v>
      </c>
      <c r="B129" s="67"/>
      <c r="C129" s="67"/>
      <c r="D129" s="62">
        <v>36221.910000000003</v>
      </c>
      <c r="E129" s="67"/>
      <c r="F129" s="67"/>
      <c r="G129" s="67"/>
    </row>
    <row r="130" spans="1:7" ht="36.950000000000003" customHeight="1" outlineLevel="3" x14ac:dyDescent="0.2">
      <c r="A130" s="21" t="s">
        <v>527</v>
      </c>
      <c r="B130" s="67"/>
      <c r="C130" s="67"/>
      <c r="D130" s="62">
        <v>36051.949999999997</v>
      </c>
      <c r="E130" s="67"/>
      <c r="F130" s="67"/>
      <c r="G130" s="67"/>
    </row>
    <row r="131" spans="1:7" ht="36.950000000000003" customHeight="1" outlineLevel="3" x14ac:dyDescent="0.2">
      <c r="A131" s="21" t="s">
        <v>528</v>
      </c>
      <c r="B131" s="67"/>
      <c r="C131" s="67"/>
      <c r="D131" s="62">
        <v>36051.980000000003</v>
      </c>
      <c r="E131" s="67"/>
      <c r="F131" s="67"/>
      <c r="G131" s="67"/>
    </row>
    <row r="132" spans="1:7" ht="24.95" customHeight="1" outlineLevel="3" x14ac:dyDescent="0.2">
      <c r="A132" s="21" t="s">
        <v>529</v>
      </c>
      <c r="B132" s="67"/>
      <c r="C132" s="67"/>
      <c r="D132" s="62">
        <v>45629.42</v>
      </c>
      <c r="E132" s="67"/>
      <c r="F132" s="67"/>
      <c r="G132" s="67"/>
    </row>
    <row r="133" spans="1:7" ht="36.950000000000003" customHeight="1" outlineLevel="3" x14ac:dyDescent="0.2">
      <c r="A133" s="21" t="s">
        <v>530</v>
      </c>
      <c r="B133" s="67"/>
      <c r="C133" s="67"/>
      <c r="D133" s="62">
        <v>41542.639999999999</v>
      </c>
      <c r="E133" s="67"/>
      <c r="F133" s="67"/>
      <c r="G133" s="67"/>
    </row>
    <row r="134" spans="1:7" ht="24.95" customHeight="1" outlineLevel="3" x14ac:dyDescent="0.2">
      <c r="A134" s="21" t="s">
        <v>531</v>
      </c>
      <c r="B134" s="67"/>
      <c r="C134" s="67"/>
      <c r="D134" s="62">
        <v>21975.75</v>
      </c>
      <c r="E134" s="67"/>
      <c r="F134" s="67"/>
      <c r="G134" s="67"/>
    </row>
    <row r="135" spans="1:7" ht="24.95" customHeight="1" outlineLevel="3" x14ac:dyDescent="0.2">
      <c r="A135" s="21" t="s">
        <v>532</v>
      </c>
      <c r="B135" s="67"/>
      <c r="C135" s="67"/>
      <c r="D135" s="62">
        <v>45426.46</v>
      </c>
      <c r="E135" s="67"/>
      <c r="F135" s="67"/>
      <c r="G135" s="67"/>
    </row>
    <row r="136" spans="1:7" ht="24.95" customHeight="1" outlineLevel="3" x14ac:dyDescent="0.2">
      <c r="A136" s="21" t="s">
        <v>533</v>
      </c>
      <c r="B136" s="67"/>
      <c r="C136" s="67"/>
      <c r="D136" s="62">
        <v>45426.43</v>
      </c>
      <c r="E136" s="67"/>
      <c r="F136" s="67"/>
      <c r="G136" s="67"/>
    </row>
    <row r="137" spans="1:7" ht="36.950000000000003" customHeight="1" outlineLevel="3" x14ac:dyDescent="0.2">
      <c r="A137" s="21" t="s">
        <v>534</v>
      </c>
      <c r="B137" s="67"/>
      <c r="C137" s="67"/>
      <c r="D137" s="62">
        <v>595720.81000000006</v>
      </c>
      <c r="E137" s="67"/>
      <c r="F137" s="67"/>
      <c r="G137" s="67"/>
    </row>
    <row r="138" spans="1:7" ht="24.95" customHeight="1" outlineLevel="3" x14ac:dyDescent="0.2">
      <c r="A138" s="21" t="s">
        <v>535</v>
      </c>
      <c r="B138" s="67"/>
      <c r="C138" s="67"/>
      <c r="D138" s="62">
        <v>46053.94</v>
      </c>
      <c r="E138" s="67"/>
      <c r="F138" s="67"/>
      <c r="G138" s="67"/>
    </row>
    <row r="139" spans="1:7" ht="24.95" customHeight="1" outlineLevel="3" x14ac:dyDescent="0.2">
      <c r="A139" s="21" t="s">
        <v>199</v>
      </c>
      <c r="B139" s="67"/>
      <c r="C139" s="67"/>
      <c r="D139" s="62">
        <v>3444561.8</v>
      </c>
      <c r="E139" s="67"/>
      <c r="F139" s="67"/>
      <c r="G139" s="67"/>
    </row>
    <row r="140" spans="1:7" ht="24.95" customHeight="1" outlineLevel="3" x14ac:dyDescent="0.2">
      <c r="A140" s="21" t="s">
        <v>201</v>
      </c>
      <c r="B140" s="67"/>
      <c r="C140" s="67"/>
      <c r="D140" s="62">
        <v>64881068.439999998</v>
      </c>
      <c r="E140" s="67"/>
      <c r="F140" s="67"/>
      <c r="G140" s="67"/>
    </row>
    <row r="141" spans="1:7" ht="26.1" customHeight="1" outlineLevel="1" x14ac:dyDescent="0.2">
      <c r="A141" s="17" t="s">
        <v>335</v>
      </c>
      <c r="B141" s="15"/>
      <c r="C141" s="15"/>
      <c r="D141" s="16">
        <v>28067594.670000002</v>
      </c>
      <c r="E141" s="16">
        <v>28067594.670000002</v>
      </c>
      <c r="F141" s="15"/>
      <c r="G141" s="15"/>
    </row>
    <row r="142" spans="1:7" ht="12" customHeight="1" outlineLevel="2" x14ac:dyDescent="0.2">
      <c r="A142" s="32" t="s">
        <v>217</v>
      </c>
      <c r="B142" s="67"/>
      <c r="C142" s="67"/>
      <c r="D142" s="67"/>
      <c r="E142" s="62">
        <v>28067594.670000002</v>
      </c>
      <c r="F142" s="67"/>
      <c r="G142" s="67"/>
    </row>
    <row r="143" spans="1:7" ht="24.95" customHeight="1" outlineLevel="2" x14ac:dyDescent="0.2">
      <c r="A143" s="32" t="s">
        <v>477</v>
      </c>
      <c r="B143" s="67"/>
      <c r="C143" s="67"/>
      <c r="D143" s="62">
        <v>7444.16</v>
      </c>
      <c r="E143" s="67"/>
      <c r="F143" s="67"/>
      <c r="G143" s="67"/>
    </row>
    <row r="144" spans="1:7" ht="24.95" customHeight="1" outlineLevel="2" x14ac:dyDescent="0.2">
      <c r="A144" s="32" t="s">
        <v>478</v>
      </c>
      <c r="B144" s="67"/>
      <c r="C144" s="67"/>
      <c r="D144" s="62">
        <v>8740.9599999999991</v>
      </c>
      <c r="E144" s="67"/>
      <c r="F144" s="67"/>
      <c r="G144" s="67"/>
    </row>
    <row r="145" spans="1:7" ht="36.950000000000003" customHeight="1" outlineLevel="2" x14ac:dyDescent="0.2">
      <c r="A145" s="32" t="s">
        <v>479</v>
      </c>
      <c r="B145" s="67"/>
      <c r="C145" s="67"/>
      <c r="D145" s="62">
        <v>10037.76</v>
      </c>
      <c r="E145" s="67"/>
      <c r="F145" s="67"/>
      <c r="G145" s="67"/>
    </row>
    <row r="146" spans="1:7" ht="24.95" customHeight="1" outlineLevel="2" x14ac:dyDescent="0.2">
      <c r="A146" s="32" t="s">
        <v>480</v>
      </c>
      <c r="B146" s="67"/>
      <c r="C146" s="67"/>
      <c r="D146" s="62">
        <v>15000</v>
      </c>
      <c r="E146" s="67"/>
      <c r="F146" s="67"/>
      <c r="G146" s="67"/>
    </row>
    <row r="147" spans="1:7" ht="24.95" customHeight="1" outlineLevel="2" x14ac:dyDescent="0.2">
      <c r="A147" s="32" t="s">
        <v>483</v>
      </c>
      <c r="B147" s="67"/>
      <c r="C147" s="67"/>
      <c r="D147" s="62">
        <v>7444.16</v>
      </c>
      <c r="E147" s="67"/>
      <c r="F147" s="67"/>
      <c r="G147" s="67"/>
    </row>
    <row r="148" spans="1:7" ht="36.950000000000003" customHeight="1" outlineLevel="2" x14ac:dyDescent="0.2">
      <c r="A148" s="32" t="s">
        <v>484</v>
      </c>
      <c r="B148" s="67"/>
      <c r="C148" s="67"/>
      <c r="D148" s="62">
        <v>8225.9699999999993</v>
      </c>
      <c r="E148" s="67"/>
      <c r="F148" s="67"/>
      <c r="G148" s="67"/>
    </row>
    <row r="149" spans="1:7" ht="36.950000000000003" customHeight="1" outlineLevel="2" x14ac:dyDescent="0.2">
      <c r="A149" s="32" t="s">
        <v>485</v>
      </c>
      <c r="B149" s="67"/>
      <c r="C149" s="67"/>
      <c r="D149" s="62">
        <v>8225.9699999999993</v>
      </c>
      <c r="E149" s="67"/>
      <c r="F149" s="67"/>
      <c r="G149" s="67"/>
    </row>
    <row r="150" spans="1:7" ht="36.950000000000003" customHeight="1" outlineLevel="2" x14ac:dyDescent="0.2">
      <c r="A150" s="32" t="s">
        <v>486</v>
      </c>
      <c r="B150" s="67"/>
      <c r="C150" s="67"/>
      <c r="D150" s="62">
        <v>8225.9699999999993</v>
      </c>
      <c r="E150" s="67"/>
      <c r="F150" s="67"/>
      <c r="G150" s="67"/>
    </row>
    <row r="151" spans="1:7" ht="36.950000000000003" customHeight="1" outlineLevel="2" x14ac:dyDescent="0.2">
      <c r="A151" s="32" t="s">
        <v>487</v>
      </c>
      <c r="B151" s="67"/>
      <c r="C151" s="67"/>
      <c r="D151" s="62">
        <v>8225.9699999999993</v>
      </c>
      <c r="E151" s="67"/>
      <c r="F151" s="67"/>
      <c r="G151" s="67"/>
    </row>
    <row r="152" spans="1:7" ht="36.950000000000003" customHeight="1" outlineLevel="2" x14ac:dyDescent="0.2">
      <c r="A152" s="32" t="s">
        <v>488</v>
      </c>
      <c r="B152" s="67"/>
      <c r="C152" s="67"/>
      <c r="D152" s="62">
        <v>5000</v>
      </c>
      <c r="E152" s="67"/>
      <c r="F152" s="67"/>
      <c r="G152" s="67"/>
    </row>
    <row r="153" spans="1:7" ht="36.950000000000003" customHeight="1" outlineLevel="2" x14ac:dyDescent="0.2">
      <c r="A153" s="32" t="s">
        <v>489</v>
      </c>
      <c r="B153" s="67"/>
      <c r="C153" s="67"/>
      <c r="D153" s="70">
        <v>886.67</v>
      </c>
      <c r="E153" s="67"/>
      <c r="F153" s="67"/>
      <c r="G153" s="67"/>
    </row>
    <row r="154" spans="1:7" ht="36.950000000000003" customHeight="1" outlineLevel="2" x14ac:dyDescent="0.2">
      <c r="A154" s="32" t="s">
        <v>490</v>
      </c>
      <c r="B154" s="67"/>
      <c r="C154" s="67"/>
      <c r="D154" s="62">
        <v>10037.76</v>
      </c>
      <c r="E154" s="67"/>
      <c r="F154" s="67"/>
      <c r="G154" s="67"/>
    </row>
    <row r="155" spans="1:7" ht="36.950000000000003" customHeight="1" outlineLevel="2" x14ac:dyDescent="0.2">
      <c r="A155" s="32" t="s">
        <v>491</v>
      </c>
      <c r="B155" s="67"/>
      <c r="C155" s="67"/>
      <c r="D155" s="62">
        <v>10000</v>
      </c>
      <c r="E155" s="67"/>
      <c r="F155" s="67"/>
      <c r="G155" s="67"/>
    </row>
    <row r="156" spans="1:7" ht="24.95" customHeight="1" outlineLevel="2" x14ac:dyDescent="0.2">
      <c r="A156" s="32" t="s">
        <v>492</v>
      </c>
      <c r="B156" s="67"/>
      <c r="C156" s="67"/>
      <c r="D156" s="62">
        <v>7444.16</v>
      </c>
      <c r="E156" s="67"/>
      <c r="F156" s="67"/>
      <c r="G156" s="67"/>
    </row>
    <row r="157" spans="1:7" ht="36.950000000000003" customHeight="1" outlineLevel="2" x14ac:dyDescent="0.2">
      <c r="A157" s="32" t="s">
        <v>493</v>
      </c>
      <c r="B157" s="67"/>
      <c r="C157" s="67"/>
      <c r="D157" s="62">
        <v>10037.76</v>
      </c>
      <c r="E157" s="67"/>
      <c r="F157" s="67"/>
      <c r="G157" s="67"/>
    </row>
    <row r="158" spans="1:7" ht="36.950000000000003" customHeight="1" outlineLevel="2" x14ac:dyDescent="0.2">
      <c r="A158" s="32" t="s">
        <v>494</v>
      </c>
      <c r="B158" s="67"/>
      <c r="C158" s="67"/>
      <c r="D158" s="62">
        <v>10037.76</v>
      </c>
      <c r="E158" s="67"/>
      <c r="F158" s="67"/>
      <c r="G158" s="67"/>
    </row>
    <row r="159" spans="1:7" ht="24.95" customHeight="1" outlineLevel="2" x14ac:dyDescent="0.2">
      <c r="A159" s="32" t="s">
        <v>495</v>
      </c>
      <c r="B159" s="67"/>
      <c r="C159" s="67"/>
      <c r="D159" s="62">
        <v>10000</v>
      </c>
      <c r="E159" s="67"/>
      <c r="F159" s="67"/>
      <c r="G159" s="67"/>
    </row>
    <row r="160" spans="1:7" ht="50.1" customHeight="1" outlineLevel="2" x14ac:dyDescent="0.2">
      <c r="A160" s="32" t="s">
        <v>496</v>
      </c>
      <c r="B160" s="67"/>
      <c r="C160" s="67"/>
      <c r="D160" s="62">
        <v>5632.38</v>
      </c>
      <c r="E160" s="67"/>
      <c r="F160" s="67"/>
      <c r="G160" s="67"/>
    </row>
    <row r="161" spans="1:7" ht="36.950000000000003" customHeight="1" outlineLevel="2" x14ac:dyDescent="0.2">
      <c r="A161" s="32" t="s">
        <v>497</v>
      </c>
      <c r="B161" s="67"/>
      <c r="C161" s="67"/>
      <c r="D161" s="62">
        <v>5632.38</v>
      </c>
      <c r="E161" s="67"/>
      <c r="F161" s="67"/>
      <c r="G161" s="67"/>
    </row>
    <row r="162" spans="1:7" ht="36.950000000000003" customHeight="1" outlineLevel="2" x14ac:dyDescent="0.2">
      <c r="A162" s="32" t="s">
        <v>498</v>
      </c>
      <c r="B162" s="67"/>
      <c r="C162" s="67"/>
      <c r="D162" s="62">
        <v>10037.76</v>
      </c>
      <c r="E162" s="67"/>
      <c r="F162" s="67"/>
      <c r="G162" s="67"/>
    </row>
    <row r="163" spans="1:7" ht="36.950000000000003" customHeight="1" outlineLevel="2" x14ac:dyDescent="0.2">
      <c r="A163" s="32" t="s">
        <v>563</v>
      </c>
      <c r="B163" s="67"/>
      <c r="C163" s="67"/>
      <c r="D163" s="62">
        <v>7444.16</v>
      </c>
      <c r="E163" s="67"/>
      <c r="F163" s="67"/>
      <c r="G163" s="67"/>
    </row>
    <row r="164" spans="1:7" ht="36.950000000000003" customHeight="1" outlineLevel="2" x14ac:dyDescent="0.2">
      <c r="A164" s="32" t="s">
        <v>499</v>
      </c>
      <c r="B164" s="67"/>
      <c r="C164" s="67"/>
      <c r="D164" s="62">
        <v>7444.16</v>
      </c>
      <c r="E164" s="67"/>
      <c r="F164" s="67"/>
      <c r="G164" s="67"/>
    </row>
    <row r="165" spans="1:7" ht="36.950000000000003" customHeight="1" outlineLevel="2" x14ac:dyDescent="0.2">
      <c r="A165" s="32" t="s">
        <v>500</v>
      </c>
      <c r="B165" s="67"/>
      <c r="C165" s="67"/>
      <c r="D165" s="62">
        <v>5000</v>
      </c>
      <c r="E165" s="67"/>
      <c r="F165" s="67"/>
      <c r="G165" s="67"/>
    </row>
    <row r="166" spans="1:7" ht="36.950000000000003" customHeight="1" outlineLevel="2" x14ac:dyDescent="0.2">
      <c r="A166" s="32" t="s">
        <v>501</v>
      </c>
      <c r="B166" s="67"/>
      <c r="C166" s="67"/>
      <c r="D166" s="62">
        <v>8225.9699999999993</v>
      </c>
      <c r="E166" s="67"/>
      <c r="F166" s="67"/>
      <c r="G166" s="67"/>
    </row>
    <row r="167" spans="1:7" ht="24.95" customHeight="1" outlineLevel="2" x14ac:dyDescent="0.2">
      <c r="A167" s="32" t="s">
        <v>502</v>
      </c>
      <c r="B167" s="67"/>
      <c r="C167" s="67"/>
      <c r="D167" s="62">
        <v>10000</v>
      </c>
      <c r="E167" s="67"/>
      <c r="F167" s="67"/>
      <c r="G167" s="67"/>
    </row>
    <row r="168" spans="1:7" ht="24.95" customHeight="1" outlineLevel="2" x14ac:dyDescent="0.2">
      <c r="A168" s="32" t="s">
        <v>503</v>
      </c>
      <c r="B168" s="67"/>
      <c r="C168" s="67"/>
      <c r="D168" s="62">
        <v>61950.37</v>
      </c>
      <c r="E168" s="67"/>
      <c r="F168" s="67"/>
      <c r="G168" s="67"/>
    </row>
    <row r="169" spans="1:7" ht="24.95" customHeight="1" outlineLevel="2" x14ac:dyDescent="0.2">
      <c r="A169" s="32" t="s">
        <v>504</v>
      </c>
      <c r="B169" s="67"/>
      <c r="C169" s="67"/>
      <c r="D169" s="62">
        <v>6929.17</v>
      </c>
      <c r="E169" s="67"/>
      <c r="F169" s="67"/>
      <c r="G169" s="67"/>
    </row>
    <row r="170" spans="1:7" ht="24.95" customHeight="1" outlineLevel="2" x14ac:dyDescent="0.2">
      <c r="A170" s="32" t="s">
        <v>505</v>
      </c>
      <c r="B170" s="67"/>
      <c r="C170" s="67"/>
      <c r="D170" s="62">
        <v>6929.17</v>
      </c>
      <c r="E170" s="67"/>
      <c r="F170" s="67"/>
      <c r="G170" s="67"/>
    </row>
    <row r="171" spans="1:7" ht="24.95" customHeight="1" outlineLevel="2" x14ac:dyDescent="0.2">
      <c r="A171" s="32" t="s">
        <v>506</v>
      </c>
      <c r="B171" s="67"/>
      <c r="C171" s="67"/>
      <c r="D171" s="62">
        <v>8740.9599999999991</v>
      </c>
      <c r="E171" s="67"/>
      <c r="F171" s="67"/>
      <c r="G171" s="67"/>
    </row>
    <row r="172" spans="1:7" ht="24.95" customHeight="1" outlineLevel="2" x14ac:dyDescent="0.2">
      <c r="A172" s="32" t="s">
        <v>507</v>
      </c>
      <c r="B172" s="67"/>
      <c r="C172" s="67"/>
      <c r="D172" s="62">
        <v>69061.03</v>
      </c>
      <c r="E172" s="67"/>
      <c r="F172" s="67"/>
      <c r="G172" s="67"/>
    </row>
    <row r="173" spans="1:7" ht="24.95" customHeight="1" outlineLevel="2" x14ac:dyDescent="0.2">
      <c r="A173" s="32" t="s">
        <v>508</v>
      </c>
      <c r="B173" s="67"/>
      <c r="C173" s="67"/>
      <c r="D173" s="62">
        <v>8740.9599999999991</v>
      </c>
      <c r="E173" s="67"/>
      <c r="F173" s="67"/>
      <c r="G173" s="67"/>
    </row>
    <row r="174" spans="1:7" ht="24.95" customHeight="1" outlineLevel="2" x14ac:dyDescent="0.2">
      <c r="A174" s="32" t="s">
        <v>509</v>
      </c>
      <c r="B174" s="67"/>
      <c r="C174" s="67"/>
      <c r="D174" s="62">
        <v>7444.16</v>
      </c>
      <c r="E174" s="67"/>
      <c r="F174" s="67"/>
      <c r="G174" s="67"/>
    </row>
    <row r="175" spans="1:7" ht="24.95" customHeight="1" outlineLevel="2" x14ac:dyDescent="0.2">
      <c r="A175" s="32" t="s">
        <v>510</v>
      </c>
      <c r="B175" s="67"/>
      <c r="C175" s="67"/>
      <c r="D175" s="62">
        <v>7444.16</v>
      </c>
      <c r="E175" s="67"/>
      <c r="F175" s="67"/>
      <c r="G175" s="67"/>
    </row>
    <row r="176" spans="1:7" ht="24.95" customHeight="1" outlineLevel="2" x14ac:dyDescent="0.2">
      <c r="A176" s="32" t="s">
        <v>307</v>
      </c>
      <c r="B176" s="67"/>
      <c r="C176" s="67"/>
      <c r="D176" s="62">
        <v>3268942.74</v>
      </c>
      <c r="E176" s="67"/>
      <c r="F176" s="67"/>
      <c r="G176" s="67"/>
    </row>
    <row r="177" spans="1:7" ht="36.950000000000003" customHeight="1" outlineLevel="2" x14ac:dyDescent="0.2">
      <c r="A177" s="32" t="s">
        <v>511</v>
      </c>
      <c r="B177" s="67"/>
      <c r="C177" s="67"/>
      <c r="D177" s="62">
        <v>7882.66</v>
      </c>
      <c r="E177" s="67"/>
      <c r="F177" s="67"/>
      <c r="G177" s="67"/>
    </row>
    <row r="178" spans="1:7" ht="24.95" customHeight="1" outlineLevel="2" x14ac:dyDescent="0.2">
      <c r="A178" s="32" t="s">
        <v>512</v>
      </c>
      <c r="B178" s="67"/>
      <c r="C178" s="67"/>
      <c r="D178" s="62">
        <v>7444.16</v>
      </c>
      <c r="E178" s="67"/>
      <c r="F178" s="67"/>
      <c r="G178" s="67"/>
    </row>
    <row r="179" spans="1:7" ht="24.95" customHeight="1" outlineLevel="2" x14ac:dyDescent="0.2">
      <c r="A179" s="32" t="s">
        <v>513</v>
      </c>
      <c r="B179" s="67"/>
      <c r="C179" s="67"/>
      <c r="D179" s="62">
        <v>7444.16</v>
      </c>
      <c r="E179" s="67"/>
      <c r="F179" s="67"/>
      <c r="G179" s="67"/>
    </row>
    <row r="180" spans="1:7" ht="24.95" customHeight="1" outlineLevel="2" x14ac:dyDescent="0.2">
      <c r="A180" s="32" t="s">
        <v>514</v>
      </c>
      <c r="B180" s="67"/>
      <c r="C180" s="67"/>
      <c r="D180" s="62">
        <v>7444.16</v>
      </c>
      <c r="E180" s="67"/>
      <c r="F180" s="67"/>
      <c r="G180" s="67"/>
    </row>
    <row r="181" spans="1:7" ht="24.95" customHeight="1" outlineLevel="2" x14ac:dyDescent="0.2">
      <c r="A181" s="32" t="s">
        <v>515</v>
      </c>
      <c r="B181" s="67"/>
      <c r="C181" s="67"/>
      <c r="D181" s="62">
        <v>7444.16</v>
      </c>
      <c r="E181" s="67"/>
      <c r="F181" s="67"/>
      <c r="G181" s="67"/>
    </row>
    <row r="182" spans="1:7" ht="24.95" customHeight="1" outlineLevel="2" x14ac:dyDescent="0.2">
      <c r="A182" s="32" t="s">
        <v>516</v>
      </c>
      <c r="B182" s="67"/>
      <c r="C182" s="67"/>
      <c r="D182" s="62">
        <v>8711.66</v>
      </c>
      <c r="E182" s="67"/>
      <c r="F182" s="67"/>
      <c r="G182" s="67"/>
    </row>
    <row r="183" spans="1:7" ht="24.95" customHeight="1" outlineLevel="2" x14ac:dyDescent="0.2">
      <c r="A183" s="32" t="s">
        <v>517</v>
      </c>
      <c r="B183" s="67"/>
      <c r="C183" s="67"/>
      <c r="D183" s="62">
        <v>8740.9599999999991</v>
      </c>
      <c r="E183" s="67"/>
      <c r="F183" s="67"/>
      <c r="G183" s="67"/>
    </row>
    <row r="184" spans="1:7" ht="24.95" customHeight="1" outlineLevel="2" x14ac:dyDescent="0.2">
      <c r="A184" s="32" t="s">
        <v>518</v>
      </c>
      <c r="B184" s="67"/>
      <c r="C184" s="67"/>
      <c r="D184" s="62">
        <v>8740.9599999999991</v>
      </c>
      <c r="E184" s="67"/>
      <c r="F184" s="67"/>
      <c r="G184" s="67"/>
    </row>
    <row r="185" spans="1:7" ht="36.950000000000003" customHeight="1" outlineLevel="2" x14ac:dyDescent="0.2">
      <c r="A185" s="32" t="s">
        <v>519</v>
      </c>
      <c r="B185" s="67"/>
      <c r="C185" s="67"/>
      <c r="D185" s="62">
        <v>1640.09</v>
      </c>
      <c r="E185" s="67"/>
      <c r="F185" s="67"/>
      <c r="G185" s="67"/>
    </row>
    <row r="186" spans="1:7" ht="24.95" customHeight="1" outlineLevel="2" x14ac:dyDescent="0.2">
      <c r="A186" s="32" t="s">
        <v>520</v>
      </c>
      <c r="B186" s="67"/>
      <c r="C186" s="67"/>
      <c r="D186" s="62">
        <v>5000</v>
      </c>
      <c r="E186" s="67"/>
      <c r="F186" s="67"/>
      <c r="G186" s="67"/>
    </row>
    <row r="187" spans="1:7" ht="24.95" customHeight="1" outlineLevel="2" x14ac:dyDescent="0.2">
      <c r="A187" s="32" t="s">
        <v>521</v>
      </c>
      <c r="B187" s="67"/>
      <c r="C187" s="67"/>
      <c r="D187" s="62">
        <v>5000</v>
      </c>
      <c r="E187" s="67"/>
      <c r="F187" s="67"/>
      <c r="G187" s="67"/>
    </row>
    <row r="188" spans="1:7" ht="24.95" customHeight="1" outlineLevel="2" x14ac:dyDescent="0.2">
      <c r="A188" s="32" t="s">
        <v>522</v>
      </c>
      <c r="B188" s="67"/>
      <c r="C188" s="67"/>
      <c r="D188" s="62">
        <v>2660</v>
      </c>
      <c r="E188" s="67"/>
      <c r="F188" s="67"/>
      <c r="G188" s="67"/>
    </row>
    <row r="189" spans="1:7" ht="36.950000000000003" customHeight="1" outlineLevel="2" x14ac:dyDescent="0.2">
      <c r="A189" s="32" t="s">
        <v>523</v>
      </c>
      <c r="B189" s="67"/>
      <c r="C189" s="67"/>
      <c r="D189" s="62">
        <v>8225.9699999999993</v>
      </c>
      <c r="E189" s="67"/>
      <c r="F189" s="67"/>
      <c r="G189" s="67"/>
    </row>
    <row r="190" spans="1:7" ht="36.950000000000003" customHeight="1" outlineLevel="2" x14ac:dyDescent="0.2">
      <c r="A190" s="32" t="s">
        <v>524</v>
      </c>
      <c r="B190" s="67"/>
      <c r="C190" s="67"/>
      <c r="D190" s="62">
        <v>8225.9699999999993</v>
      </c>
      <c r="E190" s="67"/>
      <c r="F190" s="67"/>
      <c r="G190" s="67"/>
    </row>
    <row r="191" spans="1:7" ht="36.950000000000003" customHeight="1" outlineLevel="2" x14ac:dyDescent="0.2">
      <c r="A191" s="32" t="s">
        <v>525</v>
      </c>
      <c r="B191" s="67"/>
      <c r="C191" s="67"/>
      <c r="D191" s="62">
        <v>8225.9699999999993</v>
      </c>
      <c r="E191" s="67"/>
      <c r="F191" s="67"/>
      <c r="G191" s="67"/>
    </row>
    <row r="192" spans="1:7" ht="36.950000000000003" customHeight="1" outlineLevel="2" x14ac:dyDescent="0.2">
      <c r="A192" s="32" t="s">
        <v>526</v>
      </c>
      <c r="B192" s="67"/>
      <c r="C192" s="67"/>
      <c r="D192" s="62">
        <v>8225.9699999999993</v>
      </c>
      <c r="E192" s="67"/>
      <c r="F192" s="67"/>
      <c r="G192" s="67"/>
    </row>
    <row r="193" spans="1:7" ht="36.950000000000003" customHeight="1" outlineLevel="2" x14ac:dyDescent="0.2">
      <c r="A193" s="32" t="s">
        <v>527</v>
      </c>
      <c r="B193" s="67"/>
      <c r="C193" s="67"/>
      <c r="D193" s="62">
        <v>8225.9699999999993</v>
      </c>
      <c r="E193" s="67"/>
      <c r="F193" s="67"/>
      <c r="G193" s="67"/>
    </row>
    <row r="194" spans="1:7" ht="36.950000000000003" customHeight="1" outlineLevel="2" x14ac:dyDescent="0.2">
      <c r="A194" s="32" t="s">
        <v>528</v>
      </c>
      <c r="B194" s="67"/>
      <c r="C194" s="67"/>
      <c r="D194" s="62">
        <v>8225.9699999999993</v>
      </c>
      <c r="E194" s="67"/>
      <c r="F194" s="67"/>
      <c r="G194" s="67"/>
    </row>
    <row r="195" spans="1:7" ht="24.95" customHeight="1" outlineLevel="2" x14ac:dyDescent="0.2">
      <c r="A195" s="32" t="s">
        <v>529</v>
      </c>
      <c r="B195" s="67"/>
      <c r="C195" s="67"/>
      <c r="D195" s="62">
        <v>8740.9599999999991</v>
      </c>
      <c r="E195" s="67"/>
      <c r="F195" s="67"/>
      <c r="G195" s="67"/>
    </row>
    <row r="196" spans="1:7" ht="36.950000000000003" customHeight="1" outlineLevel="2" x14ac:dyDescent="0.2">
      <c r="A196" s="32" t="s">
        <v>530</v>
      </c>
      <c r="B196" s="67"/>
      <c r="C196" s="67"/>
      <c r="D196" s="62">
        <v>7444.16</v>
      </c>
      <c r="E196" s="67"/>
      <c r="F196" s="67"/>
      <c r="G196" s="67"/>
    </row>
    <row r="197" spans="1:7" ht="24.95" customHeight="1" outlineLevel="2" x14ac:dyDescent="0.2">
      <c r="A197" s="32" t="s">
        <v>531</v>
      </c>
      <c r="B197" s="67"/>
      <c r="C197" s="67"/>
      <c r="D197" s="62">
        <v>1640.09</v>
      </c>
      <c r="E197" s="67"/>
      <c r="F197" s="67"/>
      <c r="G197" s="67"/>
    </row>
    <row r="198" spans="1:7" ht="24.95" customHeight="1" outlineLevel="2" x14ac:dyDescent="0.2">
      <c r="A198" s="32" t="s">
        <v>532</v>
      </c>
      <c r="B198" s="67"/>
      <c r="C198" s="67"/>
      <c r="D198" s="62">
        <v>8000</v>
      </c>
      <c r="E198" s="67"/>
      <c r="F198" s="67"/>
      <c r="G198" s="67"/>
    </row>
    <row r="199" spans="1:7" ht="24.95" customHeight="1" outlineLevel="2" x14ac:dyDescent="0.2">
      <c r="A199" s="32" t="s">
        <v>533</v>
      </c>
      <c r="B199" s="67"/>
      <c r="C199" s="67"/>
      <c r="D199" s="62">
        <v>8000</v>
      </c>
      <c r="E199" s="67"/>
      <c r="F199" s="67"/>
      <c r="G199" s="67"/>
    </row>
    <row r="200" spans="1:7" ht="36.950000000000003" customHeight="1" outlineLevel="2" x14ac:dyDescent="0.2">
      <c r="A200" s="32" t="s">
        <v>534</v>
      </c>
      <c r="B200" s="67"/>
      <c r="C200" s="67"/>
      <c r="D200" s="62">
        <v>2540773.0699999998</v>
      </c>
      <c r="E200" s="67"/>
      <c r="F200" s="67"/>
      <c r="G200" s="67"/>
    </row>
    <row r="201" spans="1:7" ht="24.95" customHeight="1" outlineLevel="2" x14ac:dyDescent="0.2">
      <c r="A201" s="32" t="s">
        <v>535</v>
      </c>
      <c r="B201" s="67"/>
      <c r="C201" s="67"/>
      <c r="D201" s="62">
        <v>8740.9599999999991</v>
      </c>
      <c r="E201" s="67"/>
      <c r="F201" s="67"/>
      <c r="G201" s="67"/>
    </row>
    <row r="202" spans="1:7" ht="24.95" customHeight="1" outlineLevel="2" x14ac:dyDescent="0.2">
      <c r="A202" s="32" t="s">
        <v>199</v>
      </c>
      <c r="B202" s="67"/>
      <c r="C202" s="67"/>
      <c r="D202" s="62">
        <v>2729719.69</v>
      </c>
      <c r="E202" s="67"/>
      <c r="F202" s="67"/>
      <c r="G202" s="67"/>
    </row>
    <row r="203" spans="1:7" ht="24.95" customHeight="1" outlineLevel="2" x14ac:dyDescent="0.2">
      <c r="A203" s="32" t="s">
        <v>201</v>
      </c>
      <c r="B203" s="67"/>
      <c r="C203" s="67"/>
      <c r="D203" s="62">
        <v>18976412.390000001</v>
      </c>
      <c r="E203" s="67"/>
      <c r="F203" s="67"/>
      <c r="G203" s="67"/>
    </row>
    <row r="204" spans="1:7" ht="12.95" customHeight="1" outlineLevel="1" x14ac:dyDescent="0.2">
      <c r="A204" s="17" t="s">
        <v>336</v>
      </c>
      <c r="B204" s="15"/>
      <c r="C204" s="15"/>
      <c r="D204" s="16">
        <v>35254183.07</v>
      </c>
      <c r="E204" s="16">
        <v>35254183.07</v>
      </c>
      <c r="F204" s="15"/>
      <c r="G204" s="15"/>
    </row>
    <row r="205" spans="1:7" ht="53.1" customHeight="1" outlineLevel="2" x14ac:dyDescent="0.2">
      <c r="A205" s="31" t="s">
        <v>337</v>
      </c>
      <c r="B205" s="15"/>
      <c r="C205" s="15"/>
      <c r="D205" s="16">
        <v>35254183.07</v>
      </c>
      <c r="E205" s="16">
        <v>35254183.07</v>
      </c>
      <c r="F205" s="15"/>
      <c r="G205" s="15"/>
    </row>
    <row r="206" spans="1:7" ht="12" customHeight="1" outlineLevel="3" x14ac:dyDescent="0.2">
      <c r="A206" s="21" t="s">
        <v>217</v>
      </c>
      <c r="B206" s="33">
        <v>-73743994.840000004</v>
      </c>
      <c r="C206" s="67"/>
      <c r="D206" s="67"/>
      <c r="E206" s="62">
        <v>35254183.07</v>
      </c>
      <c r="F206" s="33">
        <v>-108998177.91</v>
      </c>
      <c r="G206" s="67"/>
    </row>
    <row r="207" spans="1:7" ht="24.95" customHeight="1" outlineLevel="3" x14ac:dyDescent="0.2">
      <c r="A207" s="21" t="s">
        <v>182</v>
      </c>
      <c r="B207" s="62">
        <v>77393</v>
      </c>
      <c r="C207" s="67"/>
      <c r="D207" s="67"/>
      <c r="E207" s="67"/>
      <c r="F207" s="62">
        <v>77393</v>
      </c>
      <c r="G207" s="67"/>
    </row>
    <row r="208" spans="1:7" ht="24.95" customHeight="1" outlineLevel="3" x14ac:dyDescent="0.2">
      <c r="A208" s="21" t="s">
        <v>477</v>
      </c>
      <c r="B208" s="67"/>
      <c r="C208" s="67"/>
      <c r="D208" s="62">
        <v>9685.4599999999991</v>
      </c>
      <c r="E208" s="67"/>
      <c r="F208" s="62">
        <v>9685.4599999999991</v>
      </c>
      <c r="G208" s="67"/>
    </row>
    <row r="209" spans="1:7" ht="24.95" customHeight="1" outlineLevel="3" x14ac:dyDescent="0.2">
      <c r="A209" s="21" t="s">
        <v>478</v>
      </c>
      <c r="B209" s="67"/>
      <c r="C209" s="67"/>
      <c r="D209" s="62">
        <v>11372.72</v>
      </c>
      <c r="E209" s="67"/>
      <c r="F209" s="62">
        <v>11372.72</v>
      </c>
      <c r="G209" s="67"/>
    </row>
    <row r="210" spans="1:7" ht="36.950000000000003" customHeight="1" outlineLevel="3" x14ac:dyDescent="0.2">
      <c r="A210" s="21" t="s">
        <v>479</v>
      </c>
      <c r="B210" s="67"/>
      <c r="C210" s="67"/>
      <c r="D210" s="62">
        <v>13053.6</v>
      </c>
      <c r="E210" s="67"/>
      <c r="F210" s="62">
        <v>13053.6</v>
      </c>
      <c r="G210" s="67"/>
    </row>
    <row r="211" spans="1:7" ht="24.95" customHeight="1" outlineLevel="3" x14ac:dyDescent="0.2">
      <c r="A211" s="21" t="s">
        <v>480</v>
      </c>
      <c r="B211" s="67"/>
      <c r="C211" s="67"/>
      <c r="D211" s="62">
        <v>19061.11</v>
      </c>
      <c r="E211" s="67"/>
      <c r="F211" s="62">
        <v>19061.11</v>
      </c>
      <c r="G211" s="67"/>
    </row>
    <row r="212" spans="1:7" ht="24.95" customHeight="1" outlineLevel="3" x14ac:dyDescent="0.2">
      <c r="A212" s="21" t="s">
        <v>483</v>
      </c>
      <c r="B212" s="67"/>
      <c r="C212" s="67"/>
      <c r="D212" s="62">
        <v>9459.58</v>
      </c>
      <c r="E212" s="67"/>
      <c r="F212" s="62">
        <v>9459.58</v>
      </c>
      <c r="G212" s="67"/>
    </row>
    <row r="213" spans="1:7" ht="36.950000000000003" customHeight="1" outlineLevel="3" x14ac:dyDescent="0.2">
      <c r="A213" s="21" t="s">
        <v>484</v>
      </c>
      <c r="B213" s="67"/>
      <c r="C213" s="67"/>
      <c r="D213" s="62">
        <v>10697.53</v>
      </c>
      <c r="E213" s="67"/>
      <c r="F213" s="62">
        <v>10697.53</v>
      </c>
      <c r="G213" s="67"/>
    </row>
    <row r="214" spans="1:7" ht="36.950000000000003" customHeight="1" outlineLevel="3" x14ac:dyDescent="0.2">
      <c r="A214" s="21" t="s">
        <v>485</v>
      </c>
      <c r="B214" s="67"/>
      <c r="C214" s="67"/>
      <c r="D214" s="62">
        <v>10697.48</v>
      </c>
      <c r="E214" s="67"/>
      <c r="F214" s="62">
        <v>10697.48</v>
      </c>
      <c r="G214" s="67"/>
    </row>
    <row r="215" spans="1:7" ht="36.950000000000003" customHeight="1" outlineLevel="3" x14ac:dyDescent="0.2">
      <c r="A215" s="21" t="s">
        <v>486</v>
      </c>
      <c r="B215" s="67"/>
      <c r="C215" s="67"/>
      <c r="D215" s="62">
        <v>10697.47</v>
      </c>
      <c r="E215" s="67"/>
      <c r="F215" s="62">
        <v>10697.47</v>
      </c>
      <c r="G215" s="67"/>
    </row>
    <row r="216" spans="1:7" ht="36.950000000000003" customHeight="1" outlineLevel="3" x14ac:dyDescent="0.2">
      <c r="A216" s="21" t="s">
        <v>487</v>
      </c>
      <c r="B216" s="67"/>
      <c r="C216" s="67"/>
      <c r="D216" s="62">
        <v>10697.44</v>
      </c>
      <c r="E216" s="67"/>
      <c r="F216" s="62">
        <v>10697.44</v>
      </c>
      <c r="G216" s="67"/>
    </row>
    <row r="217" spans="1:7" ht="36.950000000000003" customHeight="1" outlineLevel="3" x14ac:dyDescent="0.2">
      <c r="A217" s="21" t="s">
        <v>488</v>
      </c>
      <c r="B217" s="67"/>
      <c r="C217" s="67"/>
      <c r="D217" s="62">
        <v>6502.3</v>
      </c>
      <c r="E217" s="67"/>
      <c r="F217" s="62">
        <v>6502.3</v>
      </c>
      <c r="G217" s="67"/>
    </row>
    <row r="218" spans="1:7" ht="36.950000000000003" customHeight="1" outlineLevel="3" x14ac:dyDescent="0.2">
      <c r="A218" s="21" t="s">
        <v>489</v>
      </c>
      <c r="B218" s="67"/>
      <c r="C218" s="67"/>
      <c r="D218" s="62">
        <v>1153.05</v>
      </c>
      <c r="E218" s="67"/>
      <c r="F218" s="62">
        <v>1153.05</v>
      </c>
      <c r="G218" s="67"/>
    </row>
    <row r="219" spans="1:7" ht="36.950000000000003" customHeight="1" outlineLevel="3" x14ac:dyDescent="0.2">
      <c r="A219" s="21" t="s">
        <v>490</v>
      </c>
      <c r="B219" s="67"/>
      <c r="C219" s="67"/>
      <c r="D219" s="62">
        <v>13053.61</v>
      </c>
      <c r="E219" s="67"/>
      <c r="F219" s="62">
        <v>13053.61</v>
      </c>
      <c r="G219" s="67"/>
    </row>
    <row r="220" spans="1:7" ht="36.950000000000003" customHeight="1" outlineLevel="3" x14ac:dyDescent="0.2">
      <c r="A220" s="21" t="s">
        <v>491</v>
      </c>
      <c r="B220" s="67"/>
      <c r="C220" s="67"/>
      <c r="D220" s="62">
        <v>13004.47</v>
      </c>
      <c r="E220" s="67"/>
      <c r="F220" s="62">
        <v>13004.47</v>
      </c>
      <c r="G220" s="67"/>
    </row>
    <row r="221" spans="1:7" ht="24.95" customHeight="1" outlineLevel="3" x14ac:dyDescent="0.2">
      <c r="A221" s="21" t="s">
        <v>492</v>
      </c>
      <c r="B221" s="67"/>
      <c r="C221" s="67"/>
      <c r="D221" s="62">
        <v>9459.61</v>
      </c>
      <c r="E221" s="67"/>
      <c r="F221" s="62">
        <v>9459.61</v>
      </c>
      <c r="G221" s="67"/>
    </row>
    <row r="222" spans="1:7" ht="36.950000000000003" customHeight="1" outlineLevel="3" x14ac:dyDescent="0.2">
      <c r="A222" s="21" t="s">
        <v>493</v>
      </c>
      <c r="B222" s="67"/>
      <c r="C222" s="67"/>
      <c r="D222" s="62">
        <v>13053.63</v>
      </c>
      <c r="E222" s="67"/>
      <c r="F222" s="62">
        <v>13053.63</v>
      </c>
      <c r="G222" s="67"/>
    </row>
    <row r="223" spans="1:7" ht="36.950000000000003" customHeight="1" outlineLevel="3" x14ac:dyDescent="0.2">
      <c r="A223" s="21" t="s">
        <v>494</v>
      </c>
      <c r="B223" s="67"/>
      <c r="C223" s="67"/>
      <c r="D223" s="62">
        <v>13053.6</v>
      </c>
      <c r="E223" s="67"/>
      <c r="F223" s="62">
        <v>13053.6</v>
      </c>
      <c r="G223" s="67"/>
    </row>
    <row r="224" spans="1:7" ht="24.95" customHeight="1" outlineLevel="3" x14ac:dyDescent="0.2">
      <c r="A224" s="21" t="s">
        <v>495</v>
      </c>
      <c r="B224" s="67"/>
      <c r="C224" s="67"/>
      <c r="D224" s="62">
        <v>12707.43</v>
      </c>
      <c r="E224" s="67"/>
      <c r="F224" s="62">
        <v>12707.43</v>
      </c>
      <c r="G224" s="67"/>
    </row>
    <row r="225" spans="1:7" ht="50.1" customHeight="1" outlineLevel="3" x14ac:dyDescent="0.2">
      <c r="A225" s="21" t="s">
        <v>496</v>
      </c>
      <c r="B225" s="67"/>
      <c r="C225" s="67"/>
      <c r="D225" s="62">
        <v>7157.29</v>
      </c>
      <c r="E225" s="67"/>
      <c r="F225" s="62">
        <v>7157.29</v>
      </c>
      <c r="G225" s="67"/>
    </row>
    <row r="226" spans="1:7" ht="36.950000000000003" customHeight="1" outlineLevel="3" x14ac:dyDescent="0.2">
      <c r="A226" s="21" t="s">
        <v>497</v>
      </c>
      <c r="B226" s="67"/>
      <c r="C226" s="67"/>
      <c r="D226" s="62">
        <v>7157.28</v>
      </c>
      <c r="E226" s="67"/>
      <c r="F226" s="62">
        <v>7157.28</v>
      </c>
      <c r="G226" s="67"/>
    </row>
    <row r="227" spans="1:7" ht="36.950000000000003" customHeight="1" outlineLevel="3" x14ac:dyDescent="0.2">
      <c r="A227" s="21" t="s">
        <v>498</v>
      </c>
      <c r="B227" s="67"/>
      <c r="C227" s="67"/>
      <c r="D227" s="62">
        <v>12755.41</v>
      </c>
      <c r="E227" s="67"/>
      <c r="F227" s="62">
        <v>12755.41</v>
      </c>
      <c r="G227" s="67"/>
    </row>
    <row r="228" spans="1:7" ht="36.950000000000003" customHeight="1" outlineLevel="3" x14ac:dyDescent="0.2">
      <c r="A228" s="21" t="s">
        <v>563</v>
      </c>
      <c r="B228" s="67"/>
      <c r="C228" s="67"/>
      <c r="D228" s="62">
        <v>8962.0300000000007</v>
      </c>
      <c r="E228" s="67"/>
      <c r="F228" s="62">
        <v>8962.0300000000007</v>
      </c>
      <c r="G228" s="67"/>
    </row>
    <row r="229" spans="1:7" ht="36.950000000000003" customHeight="1" outlineLevel="3" x14ac:dyDescent="0.2">
      <c r="A229" s="21" t="s">
        <v>499</v>
      </c>
      <c r="B229" s="67"/>
      <c r="C229" s="67"/>
      <c r="D229" s="62">
        <v>8961.99</v>
      </c>
      <c r="E229" s="67"/>
      <c r="F229" s="62">
        <v>8961.99</v>
      </c>
      <c r="G229" s="67"/>
    </row>
    <row r="230" spans="1:7" ht="36.950000000000003" customHeight="1" outlineLevel="3" x14ac:dyDescent="0.2">
      <c r="A230" s="21" t="s">
        <v>500</v>
      </c>
      <c r="B230" s="67"/>
      <c r="C230" s="67"/>
      <c r="D230" s="62">
        <v>6019.52</v>
      </c>
      <c r="E230" s="67"/>
      <c r="F230" s="62">
        <v>6019.52</v>
      </c>
      <c r="G230" s="67"/>
    </row>
    <row r="231" spans="1:7" ht="36.950000000000003" customHeight="1" outlineLevel="3" x14ac:dyDescent="0.2">
      <c r="A231" s="21" t="s">
        <v>501</v>
      </c>
      <c r="B231" s="67"/>
      <c r="C231" s="67"/>
      <c r="D231" s="62">
        <v>9903.2099999999991</v>
      </c>
      <c r="E231" s="67"/>
      <c r="F231" s="62">
        <v>9903.2099999999991</v>
      </c>
      <c r="G231" s="67"/>
    </row>
    <row r="232" spans="1:7" ht="24.95" customHeight="1" outlineLevel="3" x14ac:dyDescent="0.2">
      <c r="A232" s="21" t="s">
        <v>502</v>
      </c>
      <c r="B232" s="67"/>
      <c r="C232" s="67"/>
      <c r="D232" s="62">
        <v>12038.98</v>
      </c>
      <c r="E232" s="67"/>
      <c r="F232" s="62">
        <v>12038.98</v>
      </c>
      <c r="G232" s="67"/>
    </row>
    <row r="233" spans="1:7" ht="24.95" customHeight="1" outlineLevel="3" x14ac:dyDescent="0.2">
      <c r="A233" s="21" t="s">
        <v>503</v>
      </c>
      <c r="B233" s="62">
        <v>1469084.79</v>
      </c>
      <c r="C233" s="67"/>
      <c r="D233" s="62">
        <v>102715.03</v>
      </c>
      <c r="E233" s="67"/>
      <c r="F233" s="62">
        <v>1571799.82</v>
      </c>
      <c r="G233" s="67"/>
    </row>
    <row r="234" spans="1:7" ht="24.95" customHeight="1" outlineLevel="3" x14ac:dyDescent="0.2">
      <c r="A234" s="21" t="s">
        <v>547</v>
      </c>
      <c r="B234" s="70">
        <v>92.48</v>
      </c>
      <c r="C234" s="67"/>
      <c r="D234" s="67"/>
      <c r="E234" s="67"/>
      <c r="F234" s="70">
        <v>92.48</v>
      </c>
      <c r="G234" s="67"/>
    </row>
    <row r="235" spans="1:7" ht="24.95" customHeight="1" outlineLevel="3" x14ac:dyDescent="0.2">
      <c r="A235" s="21" t="s">
        <v>504</v>
      </c>
      <c r="B235" s="67"/>
      <c r="C235" s="67"/>
      <c r="D235" s="62">
        <v>9053.7900000000009</v>
      </c>
      <c r="E235" s="67"/>
      <c r="F235" s="62">
        <v>9053.7900000000009</v>
      </c>
      <c r="G235" s="67"/>
    </row>
    <row r="236" spans="1:7" ht="24.95" customHeight="1" outlineLevel="3" x14ac:dyDescent="0.2">
      <c r="A236" s="21" t="s">
        <v>188</v>
      </c>
      <c r="B236" s="70">
        <v>92.49</v>
      </c>
      <c r="C236" s="67"/>
      <c r="D236" s="67"/>
      <c r="E236" s="67"/>
      <c r="F236" s="70">
        <v>92.49</v>
      </c>
      <c r="G236" s="67"/>
    </row>
    <row r="237" spans="1:7" ht="24.95" customHeight="1" outlineLevel="3" x14ac:dyDescent="0.2">
      <c r="A237" s="21" t="s">
        <v>505</v>
      </c>
      <c r="B237" s="67"/>
      <c r="C237" s="67"/>
      <c r="D237" s="62">
        <v>9053.7199999999993</v>
      </c>
      <c r="E237" s="67"/>
      <c r="F237" s="62">
        <v>9053.7199999999993</v>
      </c>
      <c r="G237" s="67"/>
    </row>
    <row r="238" spans="1:7" ht="24.95" customHeight="1" outlineLevel="3" x14ac:dyDescent="0.2">
      <c r="A238" s="21" t="s">
        <v>189</v>
      </c>
      <c r="B238" s="70">
        <v>92.51</v>
      </c>
      <c r="C238" s="67"/>
      <c r="D238" s="67"/>
      <c r="E238" s="67"/>
      <c r="F238" s="70">
        <v>92.51</v>
      </c>
      <c r="G238" s="67"/>
    </row>
    <row r="239" spans="1:7" ht="24.95" customHeight="1" outlineLevel="3" x14ac:dyDescent="0.2">
      <c r="A239" s="21" t="s">
        <v>506</v>
      </c>
      <c r="B239" s="67"/>
      <c r="C239" s="67"/>
      <c r="D239" s="62">
        <v>11372.76</v>
      </c>
      <c r="E239" s="67"/>
      <c r="F239" s="62">
        <v>11372.76</v>
      </c>
      <c r="G239" s="67"/>
    </row>
    <row r="240" spans="1:7" ht="24.95" customHeight="1" outlineLevel="3" x14ac:dyDescent="0.2">
      <c r="A240" s="21" t="s">
        <v>507</v>
      </c>
      <c r="B240" s="67"/>
      <c r="C240" s="67"/>
      <c r="D240" s="62">
        <v>92209.79</v>
      </c>
      <c r="E240" s="67"/>
      <c r="F240" s="62">
        <v>92209.79</v>
      </c>
      <c r="G240" s="67"/>
    </row>
    <row r="241" spans="1:7" ht="24.95" customHeight="1" outlineLevel="3" x14ac:dyDescent="0.2">
      <c r="A241" s="21" t="s">
        <v>508</v>
      </c>
      <c r="B241" s="67"/>
      <c r="C241" s="67"/>
      <c r="D241" s="62">
        <v>11421.01</v>
      </c>
      <c r="E241" s="67"/>
      <c r="F241" s="62">
        <v>11421.01</v>
      </c>
      <c r="G241" s="67"/>
    </row>
    <row r="242" spans="1:7" ht="24.95" customHeight="1" outlineLevel="3" x14ac:dyDescent="0.2">
      <c r="A242" s="21" t="s">
        <v>305</v>
      </c>
      <c r="B242" s="62">
        <v>10984.75</v>
      </c>
      <c r="C242" s="67"/>
      <c r="D242" s="67"/>
      <c r="E242" s="67"/>
      <c r="F242" s="62">
        <v>10984.75</v>
      </c>
      <c r="G242" s="67"/>
    </row>
    <row r="243" spans="1:7" ht="24.95" customHeight="1" outlineLevel="3" x14ac:dyDescent="0.2">
      <c r="A243" s="21" t="s">
        <v>191</v>
      </c>
      <c r="B243" s="62">
        <v>1520784.66</v>
      </c>
      <c r="C243" s="67"/>
      <c r="D243" s="67"/>
      <c r="E243" s="67"/>
      <c r="F243" s="62">
        <v>1520784.66</v>
      </c>
      <c r="G243" s="67"/>
    </row>
    <row r="244" spans="1:7" ht="24.95" customHeight="1" outlineLevel="3" x14ac:dyDescent="0.2">
      <c r="A244" s="21" t="s">
        <v>306</v>
      </c>
      <c r="B244" s="62">
        <v>10419.19</v>
      </c>
      <c r="C244" s="67"/>
      <c r="D244" s="67"/>
      <c r="E244" s="67"/>
      <c r="F244" s="62">
        <v>10419.19</v>
      </c>
      <c r="G244" s="67"/>
    </row>
    <row r="245" spans="1:7" ht="24.95" customHeight="1" outlineLevel="3" x14ac:dyDescent="0.2">
      <c r="A245" s="21" t="s">
        <v>509</v>
      </c>
      <c r="B245" s="67"/>
      <c r="C245" s="67"/>
      <c r="D245" s="62">
        <v>3233.08</v>
      </c>
      <c r="E245" s="67"/>
      <c r="F245" s="62">
        <v>3233.08</v>
      </c>
      <c r="G245" s="67"/>
    </row>
    <row r="246" spans="1:7" ht="24.95" customHeight="1" outlineLevel="3" x14ac:dyDescent="0.2">
      <c r="A246" s="21" t="s">
        <v>510</v>
      </c>
      <c r="B246" s="67"/>
      <c r="C246" s="67"/>
      <c r="D246" s="62">
        <v>9726.68</v>
      </c>
      <c r="E246" s="67"/>
      <c r="F246" s="62">
        <v>9726.68</v>
      </c>
      <c r="G246" s="67"/>
    </row>
    <row r="247" spans="1:7" ht="24.95" customHeight="1" outlineLevel="3" x14ac:dyDescent="0.2">
      <c r="A247" s="21" t="s">
        <v>307</v>
      </c>
      <c r="B247" s="67"/>
      <c r="C247" s="67"/>
      <c r="D247" s="62">
        <v>1699256.65</v>
      </c>
      <c r="E247" s="67"/>
      <c r="F247" s="62">
        <v>1699256.65</v>
      </c>
      <c r="G247" s="67"/>
    </row>
    <row r="248" spans="1:7" ht="24.95" customHeight="1" outlineLevel="3" x14ac:dyDescent="0.2">
      <c r="A248" s="21" t="s">
        <v>308</v>
      </c>
      <c r="B248" s="62">
        <v>10419.16</v>
      </c>
      <c r="C248" s="67"/>
      <c r="D248" s="67"/>
      <c r="E248" s="67"/>
      <c r="F248" s="62">
        <v>10419.16</v>
      </c>
      <c r="G248" s="67"/>
    </row>
    <row r="249" spans="1:7" ht="36.950000000000003" customHeight="1" outlineLevel="3" x14ac:dyDescent="0.2">
      <c r="A249" s="21" t="s">
        <v>511</v>
      </c>
      <c r="B249" s="67"/>
      <c r="C249" s="67"/>
      <c r="D249" s="62">
        <v>10524.87</v>
      </c>
      <c r="E249" s="67"/>
      <c r="F249" s="62">
        <v>10524.87</v>
      </c>
      <c r="G249" s="67"/>
    </row>
    <row r="250" spans="1:7" ht="24.95" customHeight="1" outlineLevel="3" x14ac:dyDescent="0.2">
      <c r="A250" s="21" t="s">
        <v>309</v>
      </c>
      <c r="B250" s="62">
        <v>10419.26</v>
      </c>
      <c r="C250" s="67"/>
      <c r="D250" s="67"/>
      <c r="E250" s="67"/>
      <c r="F250" s="62">
        <v>10419.26</v>
      </c>
      <c r="G250" s="67"/>
    </row>
    <row r="251" spans="1:7" ht="24.95" customHeight="1" outlineLevel="3" x14ac:dyDescent="0.2">
      <c r="A251" s="21" t="s">
        <v>548</v>
      </c>
      <c r="B251" s="70">
        <v>176.5</v>
      </c>
      <c r="C251" s="67"/>
      <c r="D251" s="67"/>
      <c r="E251" s="67"/>
      <c r="F251" s="70">
        <v>176.5</v>
      </c>
      <c r="G251" s="67"/>
    </row>
    <row r="252" spans="1:7" ht="24.95" customHeight="1" outlineLevel="3" x14ac:dyDescent="0.2">
      <c r="A252" s="21" t="s">
        <v>512</v>
      </c>
      <c r="B252" s="67"/>
      <c r="C252" s="67"/>
      <c r="D252" s="62">
        <v>9726.6299999999992</v>
      </c>
      <c r="E252" s="67"/>
      <c r="F252" s="62">
        <v>9726.6299999999992</v>
      </c>
      <c r="G252" s="67"/>
    </row>
    <row r="253" spans="1:7" ht="24.95" customHeight="1" outlineLevel="3" x14ac:dyDescent="0.2">
      <c r="A253" s="21" t="s">
        <v>513</v>
      </c>
      <c r="B253" s="67"/>
      <c r="C253" s="67"/>
      <c r="D253" s="62">
        <v>9939.4</v>
      </c>
      <c r="E253" s="67"/>
      <c r="F253" s="62">
        <v>9939.4</v>
      </c>
      <c r="G253" s="67"/>
    </row>
    <row r="254" spans="1:7" ht="24.95" customHeight="1" outlineLevel="3" x14ac:dyDescent="0.2">
      <c r="A254" s="21" t="s">
        <v>549</v>
      </c>
      <c r="B254" s="70">
        <v>196.58</v>
      </c>
      <c r="C254" s="67"/>
      <c r="D254" s="67"/>
      <c r="E254" s="67"/>
      <c r="F254" s="70">
        <v>196.58</v>
      </c>
      <c r="G254" s="67"/>
    </row>
    <row r="255" spans="1:7" ht="24.95" customHeight="1" outlineLevel="3" x14ac:dyDescent="0.2">
      <c r="A255" s="21" t="s">
        <v>338</v>
      </c>
      <c r="B255" s="62">
        <v>17957.78</v>
      </c>
      <c r="C255" s="67"/>
      <c r="D255" s="67"/>
      <c r="E255" s="67"/>
      <c r="F255" s="62">
        <v>17957.78</v>
      </c>
      <c r="G255" s="67"/>
    </row>
    <row r="256" spans="1:7" ht="24.95" customHeight="1" outlineLevel="3" x14ac:dyDescent="0.2">
      <c r="A256" s="21" t="s">
        <v>514</v>
      </c>
      <c r="B256" s="67"/>
      <c r="C256" s="67"/>
      <c r="D256" s="62">
        <v>9939.3700000000008</v>
      </c>
      <c r="E256" s="67"/>
      <c r="F256" s="62">
        <v>9939.3700000000008</v>
      </c>
      <c r="G256" s="67"/>
    </row>
    <row r="257" spans="1:7" ht="24.95" customHeight="1" outlineLevel="3" x14ac:dyDescent="0.2">
      <c r="A257" s="21" t="s">
        <v>339</v>
      </c>
      <c r="B257" s="62">
        <v>17957.78</v>
      </c>
      <c r="C257" s="67"/>
      <c r="D257" s="67"/>
      <c r="E257" s="67"/>
      <c r="F257" s="62">
        <v>17957.78</v>
      </c>
      <c r="G257" s="67"/>
    </row>
    <row r="258" spans="1:7" ht="24.95" customHeight="1" outlineLevel="3" x14ac:dyDescent="0.2">
      <c r="A258" s="21" t="s">
        <v>515</v>
      </c>
      <c r="B258" s="67"/>
      <c r="C258" s="67"/>
      <c r="D258" s="62">
        <v>9685.4599999999991</v>
      </c>
      <c r="E258" s="67"/>
      <c r="F258" s="62">
        <v>9685.4599999999991</v>
      </c>
      <c r="G258" s="67"/>
    </row>
    <row r="259" spans="1:7" ht="24.95" customHeight="1" outlineLevel="3" x14ac:dyDescent="0.2">
      <c r="A259" s="21" t="s">
        <v>550</v>
      </c>
      <c r="B259" s="70">
        <v>200.9</v>
      </c>
      <c r="C259" s="67"/>
      <c r="D259" s="67"/>
      <c r="E259" s="67"/>
      <c r="F259" s="70">
        <v>200.9</v>
      </c>
      <c r="G259" s="67"/>
    </row>
    <row r="260" spans="1:7" ht="24.95" customHeight="1" outlineLevel="3" x14ac:dyDescent="0.2">
      <c r="A260" s="21" t="s">
        <v>516</v>
      </c>
      <c r="B260" s="67"/>
      <c r="C260" s="67"/>
      <c r="D260" s="62">
        <v>3783.55</v>
      </c>
      <c r="E260" s="67"/>
      <c r="F260" s="62">
        <v>3783.55</v>
      </c>
      <c r="G260" s="67"/>
    </row>
    <row r="261" spans="1:7" ht="24.95" customHeight="1" outlineLevel="3" x14ac:dyDescent="0.2">
      <c r="A261" s="21" t="s">
        <v>517</v>
      </c>
      <c r="B261" s="67"/>
      <c r="C261" s="67"/>
      <c r="D261" s="62">
        <v>10710.2</v>
      </c>
      <c r="E261" s="67"/>
      <c r="F261" s="62">
        <v>10710.2</v>
      </c>
      <c r="G261" s="67"/>
    </row>
    <row r="262" spans="1:7" ht="24.95" customHeight="1" outlineLevel="3" x14ac:dyDescent="0.2">
      <c r="A262" s="21" t="s">
        <v>340</v>
      </c>
      <c r="B262" s="62">
        <v>6066.81</v>
      </c>
      <c r="C262" s="67"/>
      <c r="D262" s="67"/>
      <c r="E262" s="67"/>
      <c r="F262" s="62">
        <v>6066.81</v>
      </c>
      <c r="G262" s="67"/>
    </row>
    <row r="263" spans="1:7" ht="24.95" customHeight="1" outlineLevel="3" x14ac:dyDescent="0.2">
      <c r="A263" s="21" t="s">
        <v>310</v>
      </c>
      <c r="B263" s="62">
        <v>6351.87</v>
      </c>
      <c r="C263" s="67"/>
      <c r="D263" s="67"/>
      <c r="E263" s="67"/>
      <c r="F263" s="62">
        <v>6351.87</v>
      </c>
      <c r="G263" s="67"/>
    </row>
    <row r="264" spans="1:7" ht="24.95" customHeight="1" outlineLevel="3" x14ac:dyDescent="0.2">
      <c r="A264" s="21" t="s">
        <v>341</v>
      </c>
      <c r="B264" s="62">
        <v>6251.66</v>
      </c>
      <c r="C264" s="67"/>
      <c r="D264" s="67"/>
      <c r="E264" s="67"/>
      <c r="F264" s="62">
        <v>6251.66</v>
      </c>
      <c r="G264" s="67"/>
    </row>
    <row r="265" spans="1:7" ht="24.95" customHeight="1" outlineLevel="3" x14ac:dyDescent="0.2">
      <c r="A265" s="21" t="s">
        <v>518</v>
      </c>
      <c r="B265" s="67"/>
      <c r="C265" s="67"/>
      <c r="D265" s="62">
        <v>10710.17</v>
      </c>
      <c r="E265" s="67"/>
      <c r="F265" s="62">
        <v>10710.17</v>
      </c>
      <c r="G265" s="67"/>
    </row>
    <row r="266" spans="1:7" ht="36.950000000000003" customHeight="1" outlineLevel="3" x14ac:dyDescent="0.2">
      <c r="A266" s="21" t="s">
        <v>519</v>
      </c>
      <c r="B266" s="67"/>
      <c r="C266" s="67"/>
      <c r="D266" s="62">
        <v>2719.34</v>
      </c>
      <c r="E266" s="67"/>
      <c r="F266" s="62">
        <v>2719.34</v>
      </c>
      <c r="G266" s="67"/>
    </row>
    <row r="267" spans="1:7" ht="36.950000000000003" customHeight="1" outlineLevel="3" x14ac:dyDescent="0.2">
      <c r="A267" s="21" t="s">
        <v>311</v>
      </c>
      <c r="B267" s="62">
        <v>33362.370000000003</v>
      </c>
      <c r="C267" s="67"/>
      <c r="D267" s="67"/>
      <c r="E267" s="67"/>
      <c r="F267" s="62">
        <v>33362.370000000003</v>
      </c>
      <c r="G267" s="67"/>
    </row>
    <row r="268" spans="1:7" ht="24.95" customHeight="1" outlineLevel="3" x14ac:dyDescent="0.2">
      <c r="A268" s="21" t="s">
        <v>520</v>
      </c>
      <c r="B268" s="67"/>
      <c r="C268" s="67"/>
      <c r="D268" s="62">
        <v>2171.59</v>
      </c>
      <c r="E268" s="67"/>
      <c r="F268" s="62">
        <v>2171.59</v>
      </c>
      <c r="G268" s="67"/>
    </row>
    <row r="269" spans="1:7" ht="24.95" customHeight="1" outlineLevel="3" x14ac:dyDescent="0.2">
      <c r="A269" s="21" t="s">
        <v>312</v>
      </c>
      <c r="B269" s="70">
        <v>190.49</v>
      </c>
      <c r="C269" s="67"/>
      <c r="D269" s="67"/>
      <c r="E269" s="67"/>
      <c r="F269" s="70">
        <v>190.49</v>
      </c>
      <c r="G269" s="67"/>
    </row>
    <row r="270" spans="1:7" ht="24.95" customHeight="1" outlineLevel="3" x14ac:dyDescent="0.2">
      <c r="A270" s="21" t="s">
        <v>521</v>
      </c>
      <c r="B270" s="67"/>
      <c r="C270" s="67"/>
      <c r="D270" s="62">
        <v>2171.54</v>
      </c>
      <c r="E270" s="67"/>
      <c r="F270" s="62">
        <v>2171.54</v>
      </c>
      <c r="G270" s="67"/>
    </row>
    <row r="271" spans="1:7" ht="24.95" customHeight="1" outlineLevel="3" x14ac:dyDescent="0.2">
      <c r="A271" s="21" t="s">
        <v>522</v>
      </c>
      <c r="B271" s="67"/>
      <c r="C271" s="67"/>
      <c r="D271" s="62">
        <v>1155.28</v>
      </c>
      <c r="E271" s="67"/>
      <c r="F271" s="62">
        <v>1155.28</v>
      </c>
      <c r="G271" s="67"/>
    </row>
    <row r="272" spans="1:7" ht="36.950000000000003" customHeight="1" outlineLevel="3" x14ac:dyDescent="0.2">
      <c r="A272" s="21" t="s">
        <v>523</v>
      </c>
      <c r="B272" s="67"/>
      <c r="C272" s="67"/>
      <c r="D272" s="62">
        <v>3572.64</v>
      </c>
      <c r="E272" s="67"/>
      <c r="F272" s="62">
        <v>3572.64</v>
      </c>
      <c r="G272" s="67"/>
    </row>
    <row r="273" spans="1:7" ht="24.95" customHeight="1" outlineLevel="3" x14ac:dyDescent="0.2">
      <c r="A273" s="21" t="s">
        <v>313</v>
      </c>
      <c r="B273" s="62">
        <v>1689802.72</v>
      </c>
      <c r="C273" s="67"/>
      <c r="D273" s="67"/>
      <c r="E273" s="67"/>
      <c r="F273" s="62">
        <v>1689802.72</v>
      </c>
      <c r="G273" s="67"/>
    </row>
    <row r="274" spans="1:7" ht="36.950000000000003" customHeight="1" outlineLevel="3" x14ac:dyDescent="0.2">
      <c r="A274" s="21" t="s">
        <v>524</v>
      </c>
      <c r="B274" s="67"/>
      <c r="C274" s="67"/>
      <c r="D274" s="62">
        <v>3572.61</v>
      </c>
      <c r="E274" s="67"/>
      <c r="F274" s="62">
        <v>3572.61</v>
      </c>
      <c r="G274" s="67"/>
    </row>
    <row r="275" spans="1:7" ht="36.950000000000003" customHeight="1" outlineLevel="3" x14ac:dyDescent="0.2">
      <c r="A275" s="21" t="s">
        <v>525</v>
      </c>
      <c r="B275" s="67"/>
      <c r="C275" s="67"/>
      <c r="D275" s="62">
        <v>3572.66</v>
      </c>
      <c r="E275" s="67"/>
      <c r="F275" s="62">
        <v>3572.66</v>
      </c>
      <c r="G275" s="67"/>
    </row>
    <row r="276" spans="1:7" ht="36.950000000000003" customHeight="1" outlineLevel="3" x14ac:dyDescent="0.2">
      <c r="A276" s="21" t="s">
        <v>526</v>
      </c>
      <c r="B276" s="67"/>
      <c r="C276" s="67"/>
      <c r="D276" s="62">
        <v>3572.62</v>
      </c>
      <c r="E276" s="67"/>
      <c r="F276" s="62">
        <v>3572.62</v>
      </c>
      <c r="G276" s="67"/>
    </row>
    <row r="277" spans="1:7" ht="36.950000000000003" customHeight="1" outlineLevel="3" x14ac:dyDescent="0.2">
      <c r="A277" s="21" t="s">
        <v>527</v>
      </c>
      <c r="B277" s="67"/>
      <c r="C277" s="67"/>
      <c r="D277" s="62">
        <v>3572.63</v>
      </c>
      <c r="E277" s="67"/>
      <c r="F277" s="62">
        <v>3572.63</v>
      </c>
      <c r="G277" s="67"/>
    </row>
    <row r="278" spans="1:7" ht="36.950000000000003" customHeight="1" outlineLevel="3" x14ac:dyDescent="0.2">
      <c r="A278" s="21" t="s">
        <v>528</v>
      </c>
      <c r="B278" s="67"/>
      <c r="C278" s="67"/>
      <c r="D278" s="62">
        <v>3572.64</v>
      </c>
      <c r="E278" s="67"/>
      <c r="F278" s="62">
        <v>3572.64</v>
      </c>
      <c r="G278" s="67"/>
    </row>
    <row r="279" spans="1:7" ht="24.95" customHeight="1" outlineLevel="3" x14ac:dyDescent="0.2">
      <c r="A279" s="21" t="s">
        <v>529</v>
      </c>
      <c r="B279" s="67"/>
      <c r="C279" s="67"/>
      <c r="D279" s="62">
        <v>11421.04</v>
      </c>
      <c r="E279" s="67"/>
      <c r="F279" s="62">
        <v>11421.04</v>
      </c>
      <c r="G279" s="67"/>
    </row>
    <row r="280" spans="1:7" ht="24.95" customHeight="1" outlineLevel="3" x14ac:dyDescent="0.2">
      <c r="A280" s="21" t="s">
        <v>314</v>
      </c>
      <c r="B280" s="70">
        <v>204.89</v>
      </c>
      <c r="C280" s="67"/>
      <c r="D280" s="67"/>
      <c r="E280" s="67"/>
      <c r="F280" s="70">
        <v>204.89</v>
      </c>
      <c r="G280" s="67"/>
    </row>
    <row r="281" spans="1:7" ht="36.950000000000003" customHeight="1" outlineLevel="3" x14ac:dyDescent="0.2">
      <c r="A281" s="21" t="s">
        <v>315</v>
      </c>
      <c r="B281" s="62">
        <v>36598.58</v>
      </c>
      <c r="C281" s="67"/>
      <c r="D281" s="67"/>
      <c r="E281" s="67"/>
      <c r="F281" s="62">
        <v>36598.58</v>
      </c>
      <c r="G281" s="67"/>
    </row>
    <row r="282" spans="1:7" ht="24.95" customHeight="1" outlineLevel="3" x14ac:dyDescent="0.2">
      <c r="A282" s="21" t="s">
        <v>342</v>
      </c>
      <c r="B282" s="62">
        <v>68794.179999999993</v>
      </c>
      <c r="C282" s="67"/>
      <c r="D282" s="67"/>
      <c r="E282" s="67"/>
      <c r="F282" s="62">
        <v>68794.179999999993</v>
      </c>
      <c r="G282" s="67"/>
    </row>
    <row r="283" spans="1:7" ht="36.950000000000003" customHeight="1" outlineLevel="3" x14ac:dyDescent="0.2">
      <c r="A283" s="21" t="s">
        <v>530</v>
      </c>
      <c r="B283" s="67"/>
      <c r="C283" s="67"/>
      <c r="D283" s="62">
        <v>9680.7900000000009</v>
      </c>
      <c r="E283" s="67"/>
      <c r="F283" s="62">
        <v>9680.7900000000009</v>
      </c>
      <c r="G283" s="67"/>
    </row>
    <row r="284" spans="1:7" ht="24.95" customHeight="1" outlineLevel="3" x14ac:dyDescent="0.2">
      <c r="A284" s="21" t="s">
        <v>196</v>
      </c>
      <c r="B284" s="62">
        <v>534230.14</v>
      </c>
      <c r="C284" s="67"/>
      <c r="D284" s="67"/>
      <c r="E284" s="67"/>
      <c r="F284" s="62">
        <v>534230.14</v>
      </c>
      <c r="G284" s="67"/>
    </row>
    <row r="285" spans="1:7" ht="24.95" customHeight="1" outlineLevel="3" x14ac:dyDescent="0.2">
      <c r="A285" s="21" t="s">
        <v>531</v>
      </c>
      <c r="B285" s="67"/>
      <c r="C285" s="67"/>
      <c r="D285" s="62">
        <v>2132.86</v>
      </c>
      <c r="E285" s="67"/>
      <c r="F285" s="62">
        <v>2132.86</v>
      </c>
      <c r="G285" s="67"/>
    </row>
    <row r="286" spans="1:7" ht="24.95" customHeight="1" outlineLevel="3" x14ac:dyDescent="0.2">
      <c r="A286" s="21" t="s">
        <v>343</v>
      </c>
      <c r="B286" s="62">
        <v>26583</v>
      </c>
      <c r="C286" s="67"/>
      <c r="D286" s="67"/>
      <c r="E286" s="67"/>
      <c r="F286" s="62">
        <v>26583</v>
      </c>
      <c r="G286" s="67"/>
    </row>
    <row r="287" spans="1:7" ht="24.95" customHeight="1" outlineLevel="3" x14ac:dyDescent="0.2">
      <c r="A287" s="21" t="s">
        <v>344</v>
      </c>
      <c r="B287" s="62">
        <v>26583.02</v>
      </c>
      <c r="C287" s="67"/>
      <c r="D287" s="67"/>
      <c r="E287" s="67"/>
      <c r="F287" s="62">
        <v>26583.02</v>
      </c>
      <c r="G287" s="67"/>
    </row>
    <row r="288" spans="1:7" ht="24.95" customHeight="1" outlineLevel="3" x14ac:dyDescent="0.2">
      <c r="A288" s="21" t="s">
        <v>532</v>
      </c>
      <c r="B288" s="67"/>
      <c r="C288" s="67"/>
      <c r="D288" s="62">
        <v>10452.94</v>
      </c>
      <c r="E288" s="67"/>
      <c r="F288" s="62">
        <v>10452.94</v>
      </c>
      <c r="G288" s="67"/>
    </row>
    <row r="289" spans="1:7" ht="24.95" customHeight="1" outlineLevel="3" x14ac:dyDescent="0.2">
      <c r="A289" s="21" t="s">
        <v>533</v>
      </c>
      <c r="B289" s="67"/>
      <c r="C289" s="67"/>
      <c r="D289" s="62">
        <v>10452.9</v>
      </c>
      <c r="E289" s="67"/>
      <c r="F289" s="62">
        <v>10452.9</v>
      </c>
      <c r="G289" s="67"/>
    </row>
    <row r="290" spans="1:7" ht="24.95" customHeight="1" outlineLevel="3" x14ac:dyDescent="0.2">
      <c r="A290" s="21" t="s">
        <v>551</v>
      </c>
      <c r="B290" s="62">
        <v>13514.15</v>
      </c>
      <c r="C290" s="67"/>
      <c r="D290" s="67"/>
      <c r="E290" s="67"/>
      <c r="F290" s="62">
        <v>13514.15</v>
      </c>
      <c r="G290" s="67"/>
    </row>
    <row r="291" spans="1:7" ht="36.950000000000003" customHeight="1" outlineLevel="3" x14ac:dyDescent="0.2">
      <c r="A291" s="21" t="s">
        <v>534</v>
      </c>
      <c r="B291" s="67"/>
      <c r="C291" s="67"/>
      <c r="D291" s="62">
        <v>1103487.55</v>
      </c>
      <c r="E291" s="67"/>
      <c r="F291" s="62">
        <v>1103487.55</v>
      </c>
      <c r="G291" s="67"/>
    </row>
    <row r="292" spans="1:7" ht="24.95" customHeight="1" outlineLevel="3" x14ac:dyDescent="0.2">
      <c r="A292" s="21" t="s">
        <v>316</v>
      </c>
      <c r="B292" s="62">
        <v>70215.66</v>
      </c>
      <c r="C292" s="67"/>
      <c r="D292" s="67"/>
      <c r="E292" s="67"/>
      <c r="F292" s="62">
        <v>70215.66</v>
      </c>
      <c r="G292" s="67"/>
    </row>
    <row r="293" spans="1:7" ht="24.95" customHeight="1" outlineLevel="3" x14ac:dyDescent="0.2">
      <c r="A293" s="21" t="s">
        <v>552</v>
      </c>
      <c r="B293" s="70">
        <v>92.47</v>
      </c>
      <c r="C293" s="67"/>
      <c r="D293" s="67"/>
      <c r="E293" s="67"/>
      <c r="F293" s="70">
        <v>92.47</v>
      </c>
      <c r="G293" s="67"/>
    </row>
    <row r="294" spans="1:7" ht="24.95" customHeight="1" outlineLevel="3" x14ac:dyDescent="0.2">
      <c r="A294" s="21" t="s">
        <v>535</v>
      </c>
      <c r="B294" s="67"/>
      <c r="C294" s="67"/>
      <c r="D294" s="62">
        <v>11421.07</v>
      </c>
      <c r="E294" s="67"/>
      <c r="F294" s="62">
        <v>11421.07</v>
      </c>
      <c r="G294" s="67"/>
    </row>
    <row r="295" spans="1:7" ht="24.95" customHeight="1" outlineLevel="3" x14ac:dyDescent="0.2">
      <c r="A295" s="21" t="s">
        <v>199</v>
      </c>
      <c r="B295" s="62">
        <v>4886512.53</v>
      </c>
      <c r="C295" s="67"/>
      <c r="D295" s="62">
        <v>5510769.2199999997</v>
      </c>
      <c r="E295" s="67"/>
      <c r="F295" s="62">
        <v>10397281.75</v>
      </c>
      <c r="G295" s="67"/>
    </row>
    <row r="296" spans="1:7" ht="24.95" customHeight="1" outlineLevel="3" x14ac:dyDescent="0.2">
      <c r="A296" s="21" t="s">
        <v>201</v>
      </c>
      <c r="B296" s="62">
        <v>63192368.469999999</v>
      </c>
      <c r="C296" s="67"/>
      <c r="D296" s="62">
        <v>26271283.190000001</v>
      </c>
      <c r="E296" s="67"/>
      <c r="F296" s="62">
        <v>89463651.659999996</v>
      </c>
      <c r="G296" s="67"/>
    </row>
    <row r="297" spans="1:7" ht="26.1" customHeight="1" outlineLevel="1" x14ac:dyDescent="0.2">
      <c r="A297" s="17" t="s">
        <v>345</v>
      </c>
      <c r="B297" s="15"/>
      <c r="C297" s="15"/>
      <c r="D297" s="16">
        <v>193861859.16</v>
      </c>
      <c r="E297" s="16">
        <v>193861859.16</v>
      </c>
      <c r="F297" s="15"/>
      <c r="G297" s="15"/>
    </row>
    <row r="298" spans="1:7" ht="12" customHeight="1" outlineLevel="2" x14ac:dyDescent="0.2">
      <c r="A298" s="32" t="s">
        <v>217</v>
      </c>
      <c r="B298" s="67"/>
      <c r="C298" s="67"/>
      <c r="D298" s="62">
        <v>193861859.16</v>
      </c>
      <c r="E298" s="62">
        <v>193861859.16</v>
      </c>
      <c r="F298" s="67"/>
      <c r="G298" s="67"/>
    </row>
    <row r="299" spans="1:7" ht="12.95" customHeight="1" x14ac:dyDescent="0.2">
      <c r="A299" s="22" t="s">
        <v>226</v>
      </c>
      <c r="B299" s="23"/>
      <c r="C299" s="23"/>
      <c r="D299" s="24">
        <v>497612981.56999999</v>
      </c>
      <c r="E299" s="24">
        <v>497612981.56999999</v>
      </c>
      <c r="F299" s="23"/>
      <c r="G299" s="23"/>
    </row>
    <row r="300" spans="1:7" ht="11.1" customHeight="1" x14ac:dyDescent="0.2"/>
    <row r="301" spans="1:7" s="11" customFormat="1" ht="11.1" customHeight="1" x14ac:dyDescent="0.2"/>
    <row r="302" spans="1:7" s="11" customFormat="1" ht="11.1" customHeight="1" x14ac:dyDescent="0.2">
      <c r="A302" s="68" t="s">
        <v>319</v>
      </c>
      <c r="B302" s="25" t="s">
        <v>320</v>
      </c>
      <c r="C302" s="26"/>
      <c r="D302" s="69" t="s">
        <v>321</v>
      </c>
      <c r="E302" s="25" t="s">
        <v>322</v>
      </c>
      <c r="F302" s="26"/>
    </row>
    <row r="303" spans="1:7" s="11" customFormat="1" ht="3" customHeight="1" x14ac:dyDescent="0.2">
      <c r="B303" s="71" t="s">
        <v>540</v>
      </c>
      <c r="C303" s="27"/>
      <c r="D303" s="72" t="s">
        <v>540</v>
      </c>
      <c r="E303" s="71" t="s">
        <v>540</v>
      </c>
      <c r="F303" s="27"/>
    </row>
    <row r="304" spans="1:7" ht="11.1" customHeight="1" x14ac:dyDescent="0.2">
      <c r="A304" s="28"/>
      <c r="B304" s="27" t="s">
        <v>323</v>
      </c>
      <c r="C304" s="26"/>
      <c r="D304" s="29" t="s">
        <v>180</v>
      </c>
      <c r="E304" s="27" t="s">
        <v>324</v>
      </c>
      <c r="F304" s="26"/>
    </row>
    <row r="305" s="11" customFormat="1" ht="11.1" customHeight="1" x14ac:dyDescent="0.2"/>
  </sheetData>
  <mergeCells count="11">
    <mergeCell ref="G7:G8"/>
    <mergeCell ref="A4:G4"/>
    <mergeCell ref="B6:C6"/>
    <mergeCell ref="D6:E6"/>
    <mergeCell ref="F6:G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6" workbookViewId="0">
      <selection activeCell="F19" sqref="F19"/>
    </sheetView>
  </sheetViews>
  <sheetFormatPr defaultColWidth="7" defaultRowHeight="12.75" outlineLevelRow="2" x14ac:dyDescent="0.2"/>
  <cols>
    <col min="1" max="1" width="23.28515625" style="11" customWidth="1"/>
    <col min="2" max="2" width="6.140625" style="11" customWidth="1"/>
    <col min="3" max="8" width="12.42578125" style="11" customWidth="1"/>
  </cols>
  <sheetData>
    <row r="1" spans="1:8" ht="12.95" customHeight="1" x14ac:dyDescent="0.2">
      <c r="A1" s="9" t="s">
        <v>140</v>
      </c>
      <c r="B1" s="10"/>
      <c r="C1" s="10"/>
      <c r="D1" s="10"/>
    </row>
    <row r="2" spans="1:8" ht="15.75" x14ac:dyDescent="0.25">
      <c r="A2" s="12" t="s">
        <v>553</v>
      </c>
      <c r="B2" s="10"/>
      <c r="C2" s="10"/>
      <c r="D2" s="10"/>
    </row>
    <row r="3" spans="1:8" s="11" customFormat="1" ht="2.1" customHeight="1" x14ac:dyDescent="0.2"/>
    <row r="4" spans="1:8" x14ac:dyDescent="0.2">
      <c r="A4" s="13" t="s">
        <v>208</v>
      </c>
      <c r="B4" s="680" t="s">
        <v>554</v>
      </c>
      <c r="C4" s="671" t="s">
        <v>209</v>
      </c>
      <c r="D4" s="671"/>
      <c r="E4" s="671" t="s">
        <v>210</v>
      </c>
      <c r="F4" s="671"/>
      <c r="G4" s="671" t="s">
        <v>211</v>
      </c>
      <c r="H4" s="671"/>
    </row>
    <row r="5" spans="1:8" ht="11.1" customHeight="1" x14ac:dyDescent="0.2">
      <c r="A5" s="672" t="s">
        <v>227</v>
      </c>
      <c r="B5" s="681"/>
      <c r="C5" s="666" t="s">
        <v>213</v>
      </c>
      <c r="D5" s="666" t="s">
        <v>214</v>
      </c>
      <c r="E5" s="666" t="s">
        <v>213</v>
      </c>
      <c r="F5" s="666" t="s">
        <v>214</v>
      </c>
      <c r="G5" s="666" t="s">
        <v>213</v>
      </c>
      <c r="H5" s="666" t="s">
        <v>214</v>
      </c>
    </row>
    <row r="6" spans="1:8" ht="11.1" customHeight="1" x14ac:dyDescent="0.2">
      <c r="A6" s="673"/>
      <c r="B6" s="667"/>
      <c r="C6" s="667"/>
      <c r="D6" s="667"/>
      <c r="E6" s="667"/>
      <c r="F6" s="667"/>
      <c r="G6" s="667"/>
      <c r="H6" s="667"/>
    </row>
    <row r="7" spans="1:8" ht="12.95" customHeight="1" x14ac:dyDescent="0.2">
      <c r="A7" s="682" t="s">
        <v>228</v>
      </c>
      <c r="B7" s="66" t="s">
        <v>555</v>
      </c>
      <c r="C7" s="15"/>
      <c r="D7" s="15"/>
      <c r="E7" s="16">
        <v>106323133.47</v>
      </c>
      <c r="F7" s="16">
        <v>106323133.47</v>
      </c>
      <c r="G7" s="15"/>
      <c r="H7" s="15"/>
    </row>
    <row r="8" spans="1:8" ht="12.95" customHeight="1" x14ac:dyDescent="0.2">
      <c r="A8" s="683"/>
      <c r="B8" s="66" t="s">
        <v>556</v>
      </c>
      <c r="C8" s="15"/>
      <c r="D8" s="15"/>
      <c r="E8" s="16">
        <v>2062338.4</v>
      </c>
      <c r="F8" s="16">
        <v>2062338.4</v>
      </c>
      <c r="G8" s="15"/>
      <c r="H8" s="15"/>
    </row>
    <row r="9" spans="1:8" ht="12.95" customHeight="1" outlineLevel="1" x14ac:dyDescent="0.2">
      <c r="A9" s="674" t="s">
        <v>557</v>
      </c>
      <c r="B9" s="66" t="s">
        <v>555</v>
      </c>
      <c r="C9" s="15"/>
      <c r="D9" s="15"/>
      <c r="E9" s="16">
        <v>19774633.030000001</v>
      </c>
      <c r="F9" s="16">
        <v>19774633.030000001</v>
      </c>
      <c r="G9" s="15"/>
      <c r="H9" s="15"/>
    </row>
    <row r="10" spans="1:8" ht="12.95" customHeight="1" outlineLevel="1" x14ac:dyDescent="0.2">
      <c r="A10" s="675"/>
      <c r="B10" s="66" t="s">
        <v>556</v>
      </c>
      <c r="C10" s="15"/>
      <c r="D10" s="15"/>
      <c r="E10" s="16">
        <v>1559.02</v>
      </c>
      <c r="F10" s="16">
        <v>1559.02</v>
      </c>
      <c r="G10" s="15"/>
      <c r="H10" s="15"/>
    </row>
    <row r="11" spans="1:8" ht="12" customHeight="1" outlineLevel="2" x14ac:dyDescent="0.2">
      <c r="A11" s="676" t="s">
        <v>217</v>
      </c>
      <c r="B11" s="54" t="s">
        <v>555</v>
      </c>
      <c r="C11" s="67"/>
      <c r="D11" s="67"/>
      <c r="E11" s="62">
        <v>19774633.030000001</v>
      </c>
      <c r="F11" s="67"/>
      <c r="G11" s="67"/>
      <c r="H11" s="67"/>
    </row>
    <row r="12" spans="1:8" ht="12" customHeight="1" outlineLevel="2" x14ac:dyDescent="0.2">
      <c r="A12" s="677"/>
      <c r="B12" s="54" t="s">
        <v>556</v>
      </c>
      <c r="C12" s="67"/>
      <c r="D12" s="67"/>
      <c r="E12" s="62">
        <v>1559.02</v>
      </c>
      <c r="F12" s="67"/>
      <c r="G12" s="67"/>
      <c r="H12" s="67"/>
    </row>
    <row r="13" spans="1:8" ht="12" customHeight="1" outlineLevel="2" x14ac:dyDescent="0.2">
      <c r="A13" s="676" t="s">
        <v>558</v>
      </c>
      <c r="B13" s="54" t="s">
        <v>555</v>
      </c>
      <c r="C13" s="67"/>
      <c r="D13" s="67"/>
      <c r="E13" s="67"/>
      <c r="F13" s="62">
        <v>2783468.39</v>
      </c>
      <c r="G13" s="67"/>
      <c r="H13" s="67"/>
    </row>
    <row r="14" spans="1:8" ht="12" customHeight="1" outlineLevel="2" x14ac:dyDescent="0.2">
      <c r="A14" s="677"/>
      <c r="B14" s="54" t="s">
        <v>556</v>
      </c>
      <c r="C14" s="67"/>
      <c r="D14" s="67"/>
      <c r="E14" s="67"/>
      <c r="F14" s="67"/>
      <c r="G14" s="67"/>
      <c r="H14" s="67"/>
    </row>
    <row r="15" spans="1:8" ht="12" customHeight="1" outlineLevel="2" x14ac:dyDescent="0.2">
      <c r="A15" s="676" t="s">
        <v>559</v>
      </c>
      <c r="B15" s="54" t="s">
        <v>555</v>
      </c>
      <c r="C15" s="67"/>
      <c r="D15" s="67"/>
      <c r="E15" s="67"/>
      <c r="F15" s="70">
        <v>0.02</v>
      </c>
      <c r="G15" s="67"/>
      <c r="H15" s="67"/>
    </row>
    <row r="16" spans="1:8" ht="12" customHeight="1" outlineLevel="2" x14ac:dyDescent="0.2">
      <c r="A16" s="677"/>
      <c r="B16" s="54" t="s">
        <v>556</v>
      </c>
      <c r="C16" s="67"/>
      <c r="D16" s="67"/>
      <c r="E16" s="67"/>
      <c r="F16" s="70">
        <v>0.02</v>
      </c>
      <c r="G16" s="67"/>
      <c r="H16" s="67"/>
    </row>
    <row r="17" spans="1:8" ht="12" customHeight="1" outlineLevel="2" x14ac:dyDescent="0.2">
      <c r="A17" s="676" t="s">
        <v>234</v>
      </c>
      <c r="B17" s="54" t="s">
        <v>555</v>
      </c>
      <c r="C17" s="67"/>
      <c r="D17" s="67"/>
      <c r="E17" s="67"/>
      <c r="F17" s="62">
        <v>1559</v>
      </c>
      <c r="G17" s="67"/>
      <c r="H17" s="67"/>
    </row>
    <row r="18" spans="1:8" ht="12" customHeight="1" outlineLevel="2" x14ac:dyDescent="0.2">
      <c r="A18" s="677"/>
      <c r="B18" s="54" t="s">
        <v>556</v>
      </c>
      <c r="C18" s="67"/>
      <c r="D18" s="67"/>
      <c r="E18" s="67"/>
      <c r="F18" s="62">
        <v>1559</v>
      </c>
      <c r="G18" s="67"/>
      <c r="H18" s="67"/>
    </row>
    <row r="19" spans="1:8" ht="12" customHeight="1" outlineLevel="2" x14ac:dyDescent="0.2">
      <c r="A19" s="676" t="s">
        <v>560</v>
      </c>
      <c r="B19" s="54" t="s">
        <v>555</v>
      </c>
      <c r="C19" s="67"/>
      <c r="D19" s="67"/>
      <c r="E19" s="67"/>
      <c r="F19" s="62">
        <v>16989605.620000001</v>
      </c>
      <c r="G19" s="67"/>
      <c r="H19" s="67"/>
    </row>
    <row r="20" spans="1:8" ht="12" customHeight="1" outlineLevel="2" x14ac:dyDescent="0.2">
      <c r="A20" s="677"/>
      <c r="B20" s="54" t="s">
        <v>556</v>
      </c>
      <c r="C20" s="67"/>
      <c r="D20" s="67"/>
      <c r="E20" s="67"/>
      <c r="F20" s="67"/>
      <c r="G20" s="67"/>
      <c r="H20" s="67"/>
    </row>
    <row r="21" spans="1:8" ht="12.95" customHeight="1" outlineLevel="1" x14ac:dyDescent="0.2">
      <c r="A21" s="674" t="s">
        <v>230</v>
      </c>
      <c r="B21" s="66" t="s">
        <v>555</v>
      </c>
      <c r="C21" s="15"/>
      <c r="D21" s="15"/>
      <c r="E21" s="16">
        <v>36317173.859999999</v>
      </c>
      <c r="F21" s="16">
        <v>36317173.859999999</v>
      </c>
      <c r="G21" s="15"/>
      <c r="H21" s="15"/>
    </row>
    <row r="22" spans="1:8" ht="12.95" customHeight="1" outlineLevel="1" x14ac:dyDescent="0.2">
      <c r="A22" s="675"/>
      <c r="B22" s="66" t="s">
        <v>556</v>
      </c>
      <c r="C22" s="15"/>
      <c r="D22" s="15"/>
      <c r="E22" s="16">
        <f>SUM(E25:E37)</f>
        <v>2681959.8699999996</v>
      </c>
      <c r="F22" s="16">
        <v>1127425.49</v>
      </c>
      <c r="G22" s="15"/>
      <c r="H22" s="15"/>
    </row>
    <row r="23" spans="1:8" ht="12" customHeight="1" outlineLevel="2" x14ac:dyDescent="0.2">
      <c r="A23" s="676" t="s">
        <v>217</v>
      </c>
      <c r="B23" s="54" t="s">
        <v>555</v>
      </c>
      <c r="C23" s="67"/>
      <c r="D23" s="67"/>
      <c r="E23" s="67"/>
      <c r="F23" s="62">
        <v>36317173.859999999</v>
      </c>
      <c r="G23" s="67"/>
      <c r="H23" s="67"/>
    </row>
    <row r="24" spans="1:8" ht="12" customHeight="1" outlineLevel="2" x14ac:dyDescent="0.2">
      <c r="A24" s="677"/>
      <c r="B24" s="54" t="s">
        <v>556</v>
      </c>
      <c r="C24" s="67"/>
      <c r="D24" s="67"/>
      <c r="E24" s="67"/>
      <c r="F24" s="62">
        <v>1127425.49</v>
      </c>
      <c r="G24" s="67"/>
      <c r="H24" s="67"/>
    </row>
    <row r="25" spans="1:8" ht="12" customHeight="1" outlineLevel="2" x14ac:dyDescent="0.2">
      <c r="A25" s="97" t="s">
        <v>346</v>
      </c>
      <c r="B25" s="54"/>
      <c r="C25" s="67"/>
      <c r="D25" s="67"/>
      <c r="E25" s="67">
        <v>98000</v>
      </c>
      <c r="F25" s="62"/>
      <c r="G25" s="67"/>
      <c r="H25" s="67"/>
    </row>
    <row r="26" spans="1:8" ht="12" customHeight="1" outlineLevel="2" x14ac:dyDescent="0.2">
      <c r="A26" s="97" t="s">
        <v>570</v>
      </c>
      <c r="B26" s="54"/>
      <c r="C26" s="67"/>
      <c r="D26" s="67"/>
      <c r="E26" s="67">
        <v>15000</v>
      </c>
      <c r="F26" s="62"/>
      <c r="G26" s="67"/>
      <c r="H26" s="67"/>
    </row>
    <row r="27" spans="1:8" ht="12" customHeight="1" outlineLevel="2" x14ac:dyDescent="0.2">
      <c r="A27" s="98" t="s">
        <v>558</v>
      </c>
      <c r="B27" s="54" t="s">
        <v>555</v>
      </c>
      <c r="C27" s="67"/>
      <c r="D27" s="67"/>
      <c r="E27" s="62">
        <v>463911.4</v>
      </c>
      <c r="F27" s="67"/>
      <c r="G27" s="67"/>
      <c r="H27" s="67"/>
    </row>
    <row r="28" spans="1:8" ht="12" customHeight="1" outlineLevel="2" x14ac:dyDescent="0.2">
      <c r="A28" s="98" t="s">
        <v>231</v>
      </c>
      <c r="B28" s="54" t="s">
        <v>555</v>
      </c>
      <c r="C28" s="67"/>
      <c r="D28" s="67"/>
      <c r="E28" s="62">
        <v>32166.28</v>
      </c>
      <c r="F28" s="67"/>
      <c r="G28" s="67"/>
      <c r="H28" s="67"/>
    </row>
    <row r="29" spans="1:8" ht="12" customHeight="1" outlineLevel="2" x14ac:dyDescent="0.2">
      <c r="A29" s="99" t="s">
        <v>561</v>
      </c>
      <c r="B29" s="54" t="s">
        <v>555</v>
      </c>
      <c r="C29" s="67"/>
      <c r="D29" s="67"/>
      <c r="E29" s="62">
        <v>99190.88</v>
      </c>
      <c r="F29" s="67"/>
      <c r="G29" s="67"/>
      <c r="H29" s="67"/>
    </row>
    <row r="30" spans="1:8" ht="12" customHeight="1" outlineLevel="2" x14ac:dyDescent="0.2">
      <c r="A30" s="99" t="s">
        <v>232</v>
      </c>
      <c r="B30" s="54" t="s">
        <v>555</v>
      </c>
      <c r="C30" s="67"/>
      <c r="D30" s="67"/>
      <c r="E30" s="62">
        <v>597017.77</v>
      </c>
      <c r="F30" s="67"/>
      <c r="G30" s="67"/>
      <c r="H30" s="67"/>
    </row>
    <row r="31" spans="1:8" ht="12" customHeight="1" outlineLevel="2" x14ac:dyDescent="0.2">
      <c r="A31" s="98" t="s">
        <v>233</v>
      </c>
      <c r="B31" s="54" t="s">
        <v>555</v>
      </c>
      <c r="C31" s="67"/>
      <c r="D31" s="67"/>
      <c r="E31" s="62">
        <v>914081.36</v>
      </c>
      <c r="F31" s="67"/>
      <c r="G31" s="67"/>
      <c r="H31" s="67"/>
    </row>
    <row r="32" spans="1:8" ht="12" customHeight="1" outlineLevel="2" x14ac:dyDescent="0.2">
      <c r="A32" s="99" t="s">
        <v>559</v>
      </c>
      <c r="B32" s="54" t="s">
        <v>555</v>
      </c>
      <c r="C32" s="67"/>
      <c r="D32" s="67"/>
      <c r="E32" s="62">
        <v>110725.8</v>
      </c>
      <c r="F32" s="67"/>
      <c r="G32" s="67"/>
      <c r="H32" s="67"/>
    </row>
    <row r="33" spans="1:8" ht="12" customHeight="1" outlineLevel="2" x14ac:dyDescent="0.2">
      <c r="A33" s="99" t="s">
        <v>234</v>
      </c>
      <c r="B33" s="54" t="s">
        <v>555</v>
      </c>
      <c r="C33" s="67"/>
      <c r="D33" s="67"/>
      <c r="E33" s="62">
        <v>9544.9</v>
      </c>
      <c r="F33" s="67"/>
      <c r="G33" s="67"/>
      <c r="H33" s="67"/>
    </row>
    <row r="34" spans="1:8" ht="12" customHeight="1" outlineLevel="2" x14ac:dyDescent="0.2">
      <c r="A34" s="98" t="s">
        <v>235</v>
      </c>
      <c r="B34" s="54" t="s">
        <v>555</v>
      </c>
      <c r="C34" s="67"/>
      <c r="D34" s="67"/>
      <c r="E34" s="62">
        <v>53144.2</v>
      </c>
      <c r="F34" s="67"/>
      <c r="G34" s="67"/>
      <c r="H34" s="67"/>
    </row>
    <row r="35" spans="1:8" ht="18" customHeight="1" outlineLevel="2" x14ac:dyDescent="0.2">
      <c r="A35" s="98" t="s">
        <v>236</v>
      </c>
      <c r="B35" s="54" t="s">
        <v>555</v>
      </c>
      <c r="C35" s="67"/>
      <c r="D35" s="67"/>
      <c r="E35" s="62">
        <v>12960</v>
      </c>
      <c r="F35" s="67"/>
      <c r="G35" s="67"/>
      <c r="H35" s="67"/>
    </row>
    <row r="36" spans="1:8" ht="12" customHeight="1" outlineLevel="2" x14ac:dyDescent="0.2">
      <c r="A36" s="99" t="s">
        <v>560</v>
      </c>
      <c r="B36" s="54" t="s">
        <v>555</v>
      </c>
      <c r="C36" s="67"/>
      <c r="D36" s="67"/>
      <c r="E36" s="62">
        <v>226743.15</v>
      </c>
      <c r="F36" s="67"/>
      <c r="G36" s="67"/>
      <c r="H36" s="67"/>
    </row>
    <row r="37" spans="1:8" ht="12" customHeight="1" outlineLevel="2" x14ac:dyDescent="0.2">
      <c r="A37" s="98" t="s">
        <v>229</v>
      </c>
      <c r="B37" s="54" t="s">
        <v>555</v>
      </c>
      <c r="C37" s="67"/>
      <c r="D37" s="67"/>
      <c r="E37" s="62">
        <v>49474.13</v>
      </c>
      <c r="F37" s="67"/>
      <c r="G37" s="67"/>
      <c r="H37" s="67"/>
    </row>
    <row r="38" spans="1:8" ht="12.95" customHeight="1" outlineLevel="1" x14ac:dyDescent="0.2">
      <c r="A38" s="674" t="s">
        <v>237</v>
      </c>
      <c r="B38" s="66" t="s">
        <v>555</v>
      </c>
      <c r="C38" s="15"/>
      <c r="D38" s="15"/>
      <c r="E38" s="16">
        <v>50231326.579999998</v>
      </c>
      <c r="F38" s="16">
        <v>50231326.579999998</v>
      </c>
      <c r="G38" s="15"/>
      <c r="H38" s="15"/>
    </row>
    <row r="39" spans="1:8" ht="12.95" customHeight="1" outlineLevel="1" x14ac:dyDescent="0.2">
      <c r="A39" s="675"/>
      <c r="B39" s="66" t="s">
        <v>556</v>
      </c>
      <c r="C39" s="15"/>
      <c r="D39" s="15"/>
      <c r="E39" s="16">
        <v>933353.89</v>
      </c>
      <c r="F39" s="16">
        <v>933353.89</v>
      </c>
      <c r="G39" s="15"/>
      <c r="H39" s="15"/>
    </row>
    <row r="40" spans="1:8" ht="12" customHeight="1" outlineLevel="2" x14ac:dyDescent="0.2">
      <c r="A40" s="676" t="s">
        <v>217</v>
      </c>
      <c r="B40" s="54" t="s">
        <v>555</v>
      </c>
      <c r="C40" s="67"/>
      <c r="D40" s="67"/>
      <c r="E40" s="62">
        <v>50231326.579999998</v>
      </c>
      <c r="F40" s="62">
        <v>50231326.579999998</v>
      </c>
      <c r="G40" s="67"/>
      <c r="H40" s="67"/>
    </row>
    <row r="41" spans="1:8" ht="12" customHeight="1" outlineLevel="2" x14ac:dyDescent="0.2">
      <c r="A41" s="677"/>
      <c r="B41" s="54" t="s">
        <v>556</v>
      </c>
      <c r="C41" s="67"/>
      <c r="D41" s="67"/>
      <c r="E41" s="62">
        <v>933353.89</v>
      </c>
      <c r="F41" s="62">
        <v>933353.89</v>
      </c>
      <c r="G41" s="67"/>
      <c r="H41" s="67"/>
    </row>
    <row r="42" spans="1:8" ht="12.95" customHeight="1" x14ac:dyDescent="0.2">
      <c r="A42" s="678" t="s">
        <v>226</v>
      </c>
      <c r="B42" s="22" t="s">
        <v>555</v>
      </c>
      <c r="C42" s="23"/>
      <c r="D42" s="23"/>
      <c r="E42" s="24">
        <v>106323133.47</v>
      </c>
      <c r="F42" s="24">
        <v>106323133.47</v>
      </c>
      <c r="G42" s="23"/>
      <c r="H42" s="23"/>
    </row>
    <row r="43" spans="1:8" ht="12.95" customHeight="1" x14ac:dyDescent="0.2">
      <c r="A43" s="679"/>
      <c r="B43" s="22" t="s">
        <v>556</v>
      </c>
      <c r="C43" s="23"/>
      <c r="D43" s="23"/>
      <c r="E43" s="24">
        <v>2062338.4</v>
      </c>
      <c r="F43" s="24">
        <v>2062338.4</v>
      </c>
      <c r="G43" s="23"/>
      <c r="H43" s="23"/>
    </row>
    <row r="44" spans="1:8" ht="11.1" customHeight="1" x14ac:dyDescent="0.2"/>
    <row r="45" spans="1:8" s="11" customFormat="1" ht="11.1" customHeight="1" x14ac:dyDescent="0.2"/>
    <row r="46" spans="1:8" s="11" customFormat="1" x14ac:dyDescent="0.2">
      <c r="A46" s="68" t="s">
        <v>319</v>
      </c>
      <c r="B46" s="25" t="s">
        <v>320</v>
      </c>
      <c r="C46" s="26"/>
      <c r="D46" s="26"/>
      <c r="E46" s="69" t="s">
        <v>321</v>
      </c>
      <c r="F46" s="25" t="s">
        <v>322</v>
      </c>
      <c r="G46" s="26"/>
    </row>
    <row r="47" spans="1:8" s="11" customFormat="1" ht="3" customHeight="1" x14ac:dyDescent="0.2">
      <c r="B47" s="71" t="s">
        <v>540</v>
      </c>
      <c r="C47" s="27"/>
      <c r="D47" s="27"/>
      <c r="E47" s="72" t="s">
        <v>540</v>
      </c>
      <c r="F47" s="71" t="s">
        <v>540</v>
      </c>
      <c r="G47" s="27"/>
    </row>
    <row r="48" spans="1:8" ht="11.1" customHeight="1" x14ac:dyDescent="0.2">
      <c r="A48" s="28"/>
      <c r="B48" s="27" t="s">
        <v>323</v>
      </c>
      <c r="C48" s="26"/>
      <c r="D48" s="26"/>
      <c r="E48" s="29" t="s">
        <v>180</v>
      </c>
      <c r="F48" s="27" t="s">
        <v>324</v>
      </c>
      <c r="G48" s="26"/>
    </row>
    <row r="49" s="11" customFormat="1" ht="11.1" customHeight="1" x14ac:dyDescent="0.2"/>
  </sheetData>
  <mergeCells count="23">
    <mergeCell ref="A15:A16"/>
    <mergeCell ref="B4:B6"/>
    <mergeCell ref="C4:D4"/>
    <mergeCell ref="E4:F4"/>
    <mergeCell ref="G4:H4"/>
    <mergeCell ref="A5:A6"/>
    <mergeCell ref="C5:C6"/>
    <mergeCell ref="D5:D6"/>
    <mergeCell ref="E5:E6"/>
    <mergeCell ref="F5:F6"/>
    <mergeCell ref="G5:G6"/>
    <mergeCell ref="H5:H6"/>
    <mergeCell ref="A7:A8"/>
    <mergeCell ref="A9:A10"/>
    <mergeCell ref="A11:A12"/>
    <mergeCell ref="A13:A14"/>
    <mergeCell ref="A38:A39"/>
    <mergeCell ref="A40:A41"/>
    <mergeCell ref="A42:A43"/>
    <mergeCell ref="A17:A18"/>
    <mergeCell ref="A19:A20"/>
    <mergeCell ref="A21:A22"/>
    <mergeCell ref="A23:A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Q23" sqref="Q23"/>
    </sheetView>
  </sheetViews>
  <sheetFormatPr defaultColWidth="7" defaultRowHeight="12.75" outlineLevelRow="2" x14ac:dyDescent="0.2"/>
  <cols>
    <col min="1" max="1" width="23.28515625" style="11" customWidth="1"/>
    <col min="2" max="2" width="12.42578125" style="11" customWidth="1"/>
    <col min="3" max="3" width="16.28515625" style="11" customWidth="1"/>
    <col min="4" max="7" width="12.42578125" style="11" customWidth="1"/>
    <col min="9" max="9" width="12.140625" bestFit="1" customWidth="1"/>
  </cols>
  <sheetData>
    <row r="1" spans="1:7" ht="12.95" customHeight="1" x14ac:dyDescent="0.2">
      <c r="A1" s="74" t="s">
        <v>140</v>
      </c>
      <c r="B1" s="10"/>
      <c r="C1" s="10"/>
      <c r="D1" s="10"/>
    </row>
    <row r="2" spans="1:7" ht="15.95" customHeight="1" x14ac:dyDescent="0.25">
      <c r="A2" s="75" t="s">
        <v>564</v>
      </c>
      <c r="B2" s="10"/>
      <c r="C2" s="10"/>
      <c r="D2" s="10"/>
    </row>
    <row r="3" spans="1:7" s="11" customFormat="1" ht="2.1" customHeight="1" x14ac:dyDescent="0.2"/>
    <row r="4" spans="1:7" ht="11.1" customHeight="1" x14ac:dyDescent="0.2">
      <c r="A4" s="688" t="s">
        <v>302</v>
      </c>
      <c r="B4" s="689"/>
      <c r="C4" s="670"/>
      <c r="D4" s="670"/>
      <c r="E4" s="670"/>
      <c r="F4" s="670"/>
      <c r="G4" s="670"/>
    </row>
    <row r="5" spans="1:7" s="11" customFormat="1" ht="2.1" customHeight="1" x14ac:dyDescent="0.2">
      <c r="A5" s="76"/>
      <c r="B5" s="76"/>
      <c r="C5" s="10"/>
      <c r="D5" s="10"/>
      <c r="E5" s="10"/>
      <c r="F5" s="10"/>
      <c r="G5" s="10"/>
    </row>
    <row r="6" spans="1:7" ht="12.95" customHeight="1" x14ac:dyDescent="0.2">
      <c r="A6" s="77" t="s">
        <v>208</v>
      </c>
      <c r="B6" s="690" t="s">
        <v>209</v>
      </c>
      <c r="C6" s="690"/>
      <c r="D6" s="690" t="s">
        <v>210</v>
      </c>
      <c r="E6" s="690"/>
      <c r="F6" s="690" t="s">
        <v>211</v>
      </c>
      <c r="G6" s="690"/>
    </row>
    <row r="7" spans="1:7" ht="11.1" customHeight="1" x14ac:dyDescent="0.2">
      <c r="A7" s="691" t="s">
        <v>212</v>
      </c>
      <c r="B7" s="684" t="s">
        <v>213</v>
      </c>
      <c r="C7" s="684" t="s">
        <v>214</v>
      </c>
      <c r="D7" s="684" t="s">
        <v>213</v>
      </c>
      <c r="E7" s="684" t="s">
        <v>214</v>
      </c>
      <c r="F7" s="684" t="s">
        <v>213</v>
      </c>
      <c r="G7" s="684" t="s">
        <v>214</v>
      </c>
    </row>
    <row r="8" spans="1:7" ht="11.1" customHeight="1" x14ac:dyDescent="0.2">
      <c r="A8" s="692"/>
      <c r="B8" s="685"/>
      <c r="C8" s="685"/>
      <c r="D8" s="685"/>
      <c r="E8" s="685"/>
      <c r="F8" s="685"/>
      <c r="G8" s="685"/>
    </row>
    <row r="9" spans="1:7" ht="12.95" customHeight="1" x14ac:dyDescent="0.2">
      <c r="A9" s="78" t="s">
        <v>565</v>
      </c>
      <c r="B9" s="79"/>
      <c r="C9" s="79"/>
      <c r="D9" s="80">
        <v>168405567.75999999</v>
      </c>
      <c r="E9" s="80">
        <v>168405567.75999999</v>
      </c>
      <c r="F9" s="79"/>
      <c r="G9" s="79"/>
    </row>
    <row r="10" spans="1:7" ht="12.95" customHeight="1" outlineLevel="1" x14ac:dyDescent="0.2">
      <c r="A10" s="81" t="s">
        <v>566</v>
      </c>
      <c r="B10" s="79"/>
      <c r="C10" s="79"/>
      <c r="D10" s="80">
        <v>182257473.40000001</v>
      </c>
      <c r="E10" s="80">
        <v>182257473.40000001</v>
      </c>
      <c r="F10" s="79"/>
      <c r="G10" s="79"/>
    </row>
    <row r="11" spans="1:7" ht="12" customHeight="1" outlineLevel="2" x14ac:dyDescent="0.2">
      <c r="A11" s="82" t="s">
        <v>217</v>
      </c>
      <c r="B11" s="83"/>
      <c r="C11" s="83"/>
      <c r="D11" s="84">
        <v>182257473.40000001</v>
      </c>
      <c r="E11" s="83"/>
      <c r="F11" s="83"/>
      <c r="G11" s="83"/>
    </row>
    <row r="12" spans="1:7" ht="24.95" customHeight="1" outlineLevel="2" x14ac:dyDescent="0.2">
      <c r="A12" s="82" t="s">
        <v>477</v>
      </c>
      <c r="B12" s="83"/>
      <c r="C12" s="83"/>
      <c r="D12" s="83"/>
      <c r="E12" s="84">
        <v>44664.98</v>
      </c>
      <c r="F12" s="83"/>
      <c r="G12" s="83"/>
    </row>
    <row r="13" spans="1:7" ht="24.95" customHeight="1" outlineLevel="2" x14ac:dyDescent="0.2">
      <c r="A13" s="82" t="s">
        <v>478</v>
      </c>
      <c r="B13" s="83"/>
      <c r="C13" s="83"/>
      <c r="D13" s="83"/>
      <c r="E13" s="84">
        <v>52445.760000000002</v>
      </c>
      <c r="F13" s="83"/>
      <c r="G13" s="83"/>
    </row>
    <row r="14" spans="1:7" ht="36.950000000000003" customHeight="1" outlineLevel="2" x14ac:dyDescent="0.2">
      <c r="A14" s="82" t="s">
        <v>479</v>
      </c>
      <c r="B14" s="83"/>
      <c r="C14" s="83"/>
      <c r="D14" s="83"/>
      <c r="E14" s="84">
        <v>60226.54</v>
      </c>
      <c r="F14" s="83"/>
      <c r="G14" s="83"/>
    </row>
    <row r="15" spans="1:7" ht="24.95" customHeight="1" outlineLevel="2" x14ac:dyDescent="0.2">
      <c r="A15" s="82" t="s">
        <v>480</v>
      </c>
      <c r="B15" s="83"/>
      <c r="C15" s="83"/>
      <c r="D15" s="83"/>
      <c r="E15" s="84">
        <v>90000</v>
      </c>
      <c r="F15" s="83"/>
      <c r="G15" s="83"/>
    </row>
    <row r="16" spans="1:7" ht="24.95" customHeight="1" outlineLevel="2" x14ac:dyDescent="0.2">
      <c r="A16" s="82" t="s">
        <v>483</v>
      </c>
      <c r="B16" s="83"/>
      <c r="C16" s="83"/>
      <c r="D16" s="83"/>
      <c r="E16" s="84">
        <v>44664.98</v>
      </c>
      <c r="F16" s="83"/>
      <c r="G16" s="83"/>
    </row>
    <row r="17" spans="1:7" ht="36.950000000000003" customHeight="1" outlineLevel="2" x14ac:dyDescent="0.2">
      <c r="A17" s="82" t="s">
        <v>484</v>
      </c>
      <c r="B17" s="83"/>
      <c r="C17" s="83"/>
      <c r="D17" s="83"/>
      <c r="E17" s="84">
        <v>49355.81</v>
      </c>
      <c r="F17" s="83"/>
      <c r="G17" s="83"/>
    </row>
    <row r="18" spans="1:7" ht="36.950000000000003" customHeight="1" outlineLevel="2" x14ac:dyDescent="0.2">
      <c r="A18" s="82" t="s">
        <v>485</v>
      </c>
      <c r="B18" s="83"/>
      <c r="C18" s="83"/>
      <c r="D18" s="83"/>
      <c r="E18" s="84">
        <v>49355.81</v>
      </c>
      <c r="F18" s="83"/>
      <c r="G18" s="83"/>
    </row>
    <row r="19" spans="1:7" ht="36.950000000000003" customHeight="1" outlineLevel="2" x14ac:dyDescent="0.2">
      <c r="A19" s="82" t="s">
        <v>486</v>
      </c>
      <c r="B19" s="83"/>
      <c r="C19" s="83"/>
      <c r="D19" s="83"/>
      <c r="E19" s="84">
        <v>49355.81</v>
      </c>
      <c r="F19" s="83"/>
      <c r="G19" s="83"/>
    </row>
    <row r="20" spans="1:7" ht="36.950000000000003" customHeight="1" outlineLevel="2" x14ac:dyDescent="0.2">
      <c r="A20" s="82" t="s">
        <v>487</v>
      </c>
      <c r="B20" s="83"/>
      <c r="C20" s="83"/>
      <c r="D20" s="83"/>
      <c r="E20" s="84">
        <v>49355.81</v>
      </c>
      <c r="F20" s="83"/>
      <c r="G20" s="83"/>
    </row>
    <row r="21" spans="1:7" ht="36.950000000000003" customHeight="1" outlineLevel="2" x14ac:dyDescent="0.2">
      <c r="A21" s="82" t="s">
        <v>488</v>
      </c>
      <c r="B21" s="83"/>
      <c r="C21" s="83"/>
      <c r="D21" s="83"/>
      <c r="E21" s="84">
        <v>30000</v>
      </c>
      <c r="F21" s="83"/>
      <c r="G21" s="83"/>
    </row>
    <row r="22" spans="1:7" ht="36.950000000000003" customHeight="1" outlineLevel="2" x14ac:dyDescent="0.2">
      <c r="A22" s="82" t="s">
        <v>489</v>
      </c>
      <c r="B22" s="83"/>
      <c r="C22" s="83"/>
      <c r="D22" s="83"/>
      <c r="E22" s="84">
        <v>5320</v>
      </c>
      <c r="F22" s="83"/>
      <c r="G22" s="83"/>
    </row>
    <row r="23" spans="1:7" ht="36.950000000000003" customHeight="1" outlineLevel="2" x14ac:dyDescent="0.2">
      <c r="A23" s="82" t="s">
        <v>490</v>
      </c>
      <c r="B23" s="83"/>
      <c r="C23" s="83"/>
      <c r="D23" s="83"/>
      <c r="E23" s="84">
        <v>60226.54</v>
      </c>
      <c r="F23" s="83"/>
      <c r="G23" s="83"/>
    </row>
    <row r="24" spans="1:7" ht="36.950000000000003" customHeight="1" outlineLevel="2" x14ac:dyDescent="0.2">
      <c r="A24" s="82" t="s">
        <v>491</v>
      </c>
      <c r="B24" s="83"/>
      <c r="C24" s="83"/>
      <c r="D24" s="83"/>
      <c r="E24" s="84">
        <v>60000</v>
      </c>
      <c r="F24" s="83"/>
      <c r="G24" s="83"/>
    </row>
    <row r="25" spans="1:7" ht="24.95" customHeight="1" outlineLevel="2" x14ac:dyDescent="0.2">
      <c r="A25" s="82" t="s">
        <v>492</v>
      </c>
      <c r="B25" s="83"/>
      <c r="C25" s="83"/>
      <c r="D25" s="83"/>
      <c r="E25" s="84">
        <v>44664.98</v>
      </c>
      <c r="F25" s="83"/>
      <c r="G25" s="83"/>
    </row>
    <row r="26" spans="1:7" ht="36.950000000000003" customHeight="1" outlineLevel="2" x14ac:dyDescent="0.2">
      <c r="A26" s="82" t="s">
        <v>493</v>
      </c>
      <c r="B26" s="83"/>
      <c r="C26" s="83"/>
      <c r="D26" s="83"/>
      <c r="E26" s="84">
        <v>60226.54</v>
      </c>
      <c r="F26" s="83"/>
      <c r="G26" s="83"/>
    </row>
    <row r="27" spans="1:7" ht="36.950000000000003" customHeight="1" outlineLevel="2" x14ac:dyDescent="0.2">
      <c r="A27" s="82" t="s">
        <v>494</v>
      </c>
      <c r="B27" s="83"/>
      <c r="C27" s="83"/>
      <c r="D27" s="83"/>
      <c r="E27" s="84">
        <v>60226.54</v>
      </c>
      <c r="F27" s="83"/>
      <c r="G27" s="83"/>
    </row>
    <row r="28" spans="1:7" ht="24.95" customHeight="1" outlineLevel="2" x14ac:dyDescent="0.2">
      <c r="A28" s="82" t="s">
        <v>495</v>
      </c>
      <c r="B28" s="83"/>
      <c r="C28" s="83"/>
      <c r="D28" s="83"/>
      <c r="E28" s="84">
        <v>60000</v>
      </c>
      <c r="F28" s="83"/>
      <c r="G28" s="83"/>
    </row>
    <row r="29" spans="1:7" ht="50.1" customHeight="1" outlineLevel="2" x14ac:dyDescent="0.2">
      <c r="A29" s="82" t="s">
        <v>496</v>
      </c>
      <c r="B29" s="83"/>
      <c r="C29" s="83"/>
      <c r="D29" s="83"/>
      <c r="E29" s="84">
        <v>33794.26</v>
      </c>
      <c r="F29" s="83"/>
      <c r="G29" s="83"/>
    </row>
    <row r="30" spans="1:7" ht="36.950000000000003" customHeight="1" outlineLevel="2" x14ac:dyDescent="0.2">
      <c r="A30" s="82" t="s">
        <v>497</v>
      </c>
      <c r="B30" s="83"/>
      <c r="C30" s="83"/>
      <c r="D30" s="83"/>
      <c r="E30" s="84">
        <v>33794.26</v>
      </c>
      <c r="F30" s="83"/>
      <c r="G30" s="83"/>
    </row>
    <row r="31" spans="1:7" ht="36.950000000000003" customHeight="1" outlineLevel="2" x14ac:dyDescent="0.2">
      <c r="A31" s="82" t="s">
        <v>498</v>
      </c>
      <c r="B31" s="83"/>
      <c r="C31" s="83"/>
      <c r="D31" s="83"/>
      <c r="E31" s="84">
        <v>60226.54</v>
      </c>
      <c r="F31" s="83"/>
      <c r="G31" s="83"/>
    </row>
    <row r="32" spans="1:7" ht="36.950000000000003" customHeight="1" outlineLevel="2" x14ac:dyDescent="0.2">
      <c r="A32" s="82" t="s">
        <v>563</v>
      </c>
      <c r="B32" s="83"/>
      <c r="C32" s="83"/>
      <c r="D32" s="83"/>
      <c r="E32" s="84">
        <v>44664.98</v>
      </c>
      <c r="F32" s="83"/>
      <c r="G32" s="83"/>
    </row>
    <row r="33" spans="1:7" ht="36.950000000000003" customHeight="1" outlineLevel="2" x14ac:dyDescent="0.2">
      <c r="A33" s="82" t="s">
        <v>499</v>
      </c>
      <c r="B33" s="83"/>
      <c r="C33" s="83"/>
      <c r="D33" s="83"/>
      <c r="E33" s="84">
        <v>44664.98</v>
      </c>
      <c r="F33" s="83"/>
      <c r="G33" s="83"/>
    </row>
    <row r="34" spans="1:7" ht="36.950000000000003" customHeight="1" outlineLevel="2" x14ac:dyDescent="0.2">
      <c r="A34" s="82" t="s">
        <v>500</v>
      </c>
      <c r="B34" s="83"/>
      <c r="C34" s="83"/>
      <c r="D34" s="83"/>
      <c r="E34" s="84">
        <v>30000</v>
      </c>
      <c r="F34" s="83"/>
      <c r="G34" s="83"/>
    </row>
    <row r="35" spans="1:7" ht="36.950000000000003" customHeight="1" outlineLevel="2" x14ac:dyDescent="0.2">
      <c r="A35" s="82" t="s">
        <v>501</v>
      </c>
      <c r="B35" s="83"/>
      <c r="C35" s="83"/>
      <c r="D35" s="83"/>
      <c r="E35" s="84">
        <v>49355.81</v>
      </c>
      <c r="F35" s="83"/>
      <c r="G35" s="83"/>
    </row>
    <row r="36" spans="1:7" ht="24.95" customHeight="1" outlineLevel="2" x14ac:dyDescent="0.2">
      <c r="A36" s="82" t="s">
        <v>502</v>
      </c>
      <c r="B36" s="83"/>
      <c r="C36" s="83"/>
      <c r="D36" s="83"/>
      <c r="E36" s="84">
        <v>60000</v>
      </c>
      <c r="F36" s="83"/>
      <c r="G36" s="83"/>
    </row>
    <row r="37" spans="1:7" ht="24.95" customHeight="1" outlineLevel="2" x14ac:dyDescent="0.2">
      <c r="A37" s="82" t="s">
        <v>503</v>
      </c>
      <c r="B37" s="83"/>
      <c r="C37" s="83"/>
      <c r="D37" s="83"/>
      <c r="E37" s="84">
        <v>371702.22</v>
      </c>
      <c r="F37" s="83"/>
      <c r="G37" s="83"/>
    </row>
    <row r="38" spans="1:7" ht="24.95" customHeight="1" outlineLevel="2" x14ac:dyDescent="0.2">
      <c r="A38" s="82" t="s">
        <v>504</v>
      </c>
      <c r="B38" s="83"/>
      <c r="C38" s="83"/>
      <c r="D38" s="83"/>
      <c r="E38" s="84">
        <v>41575.03</v>
      </c>
      <c r="F38" s="83"/>
      <c r="G38" s="83"/>
    </row>
    <row r="39" spans="1:7" ht="24.95" customHeight="1" outlineLevel="2" x14ac:dyDescent="0.2">
      <c r="A39" s="82" t="s">
        <v>505</v>
      </c>
      <c r="B39" s="83"/>
      <c r="C39" s="83"/>
      <c r="D39" s="83"/>
      <c r="E39" s="84">
        <v>41575.03</v>
      </c>
      <c r="F39" s="83"/>
      <c r="G39" s="83"/>
    </row>
    <row r="40" spans="1:7" ht="24.95" customHeight="1" outlineLevel="2" x14ac:dyDescent="0.2">
      <c r="A40" s="82" t="s">
        <v>506</v>
      </c>
      <c r="B40" s="83"/>
      <c r="C40" s="83"/>
      <c r="D40" s="83"/>
      <c r="E40" s="84">
        <v>52445.760000000002</v>
      </c>
      <c r="F40" s="83"/>
      <c r="G40" s="83"/>
    </row>
    <row r="41" spans="1:7" ht="24.95" customHeight="1" outlineLevel="2" x14ac:dyDescent="0.2">
      <c r="A41" s="82" t="s">
        <v>507</v>
      </c>
      <c r="B41" s="83"/>
      <c r="C41" s="83"/>
      <c r="D41" s="83"/>
      <c r="E41" s="84">
        <v>414366.18</v>
      </c>
      <c r="F41" s="83"/>
      <c r="G41" s="83"/>
    </row>
    <row r="42" spans="1:7" ht="24.95" customHeight="1" outlineLevel="2" x14ac:dyDescent="0.2">
      <c r="A42" s="82" t="s">
        <v>508</v>
      </c>
      <c r="B42" s="83"/>
      <c r="C42" s="83"/>
      <c r="D42" s="83"/>
      <c r="E42" s="84">
        <v>52445.760000000002</v>
      </c>
      <c r="F42" s="83"/>
      <c r="G42" s="83"/>
    </row>
    <row r="43" spans="1:7" ht="24.95" customHeight="1" outlineLevel="2" x14ac:dyDescent="0.2">
      <c r="A43" s="82" t="s">
        <v>509</v>
      </c>
      <c r="B43" s="83"/>
      <c r="C43" s="83"/>
      <c r="D43" s="83"/>
      <c r="E43" s="84">
        <v>44664.98</v>
      </c>
      <c r="F43" s="83"/>
      <c r="G43" s="83"/>
    </row>
    <row r="44" spans="1:7" ht="24.95" customHeight="1" outlineLevel="2" x14ac:dyDescent="0.2">
      <c r="A44" s="82" t="s">
        <v>510</v>
      </c>
      <c r="B44" s="83"/>
      <c r="C44" s="83"/>
      <c r="D44" s="83"/>
      <c r="E44" s="84">
        <v>44664.98</v>
      </c>
      <c r="F44" s="83"/>
      <c r="G44" s="83"/>
    </row>
    <row r="45" spans="1:7" ht="24.95" customHeight="1" outlineLevel="2" x14ac:dyDescent="0.2">
      <c r="A45" s="82" t="s">
        <v>307</v>
      </c>
      <c r="B45" s="83"/>
      <c r="C45" s="83"/>
      <c r="D45" s="83"/>
      <c r="E45" s="84">
        <v>19613656.41</v>
      </c>
      <c r="F45" s="83"/>
      <c r="G45" s="83"/>
    </row>
    <row r="46" spans="1:7" ht="36.950000000000003" customHeight="1" outlineLevel="2" x14ac:dyDescent="0.2">
      <c r="A46" s="82" t="s">
        <v>511</v>
      </c>
      <c r="B46" s="83"/>
      <c r="C46" s="83"/>
      <c r="D46" s="83"/>
      <c r="E46" s="84">
        <v>47295.98</v>
      </c>
      <c r="F46" s="83"/>
      <c r="G46" s="83"/>
    </row>
    <row r="47" spans="1:7" ht="24.95" customHeight="1" outlineLevel="2" x14ac:dyDescent="0.2">
      <c r="A47" s="82" t="s">
        <v>512</v>
      </c>
      <c r="B47" s="83"/>
      <c r="C47" s="83"/>
      <c r="D47" s="83"/>
      <c r="E47" s="84">
        <v>44664.98</v>
      </c>
      <c r="F47" s="83"/>
      <c r="G47" s="83"/>
    </row>
    <row r="48" spans="1:7" ht="24.95" customHeight="1" outlineLevel="2" x14ac:dyDescent="0.2">
      <c r="A48" s="82" t="s">
        <v>513</v>
      </c>
      <c r="B48" s="83"/>
      <c r="C48" s="83"/>
      <c r="D48" s="83"/>
      <c r="E48" s="84">
        <v>44664.98</v>
      </c>
      <c r="F48" s="83"/>
      <c r="G48" s="83"/>
    </row>
    <row r="49" spans="1:7" ht="24.95" customHeight="1" outlineLevel="2" x14ac:dyDescent="0.2">
      <c r="A49" s="82" t="s">
        <v>514</v>
      </c>
      <c r="B49" s="83"/>
      <c r="C49" s="83"/>
      <c r="D49" s="83"/>
      <c r="E49" s="84">
        <v>44664.98</v>
      </c>
      <c r="F49" s="83"/>
      <c r="G49" s="83"/>
    </row>
    <row r="50" spans="1:7" ht="24.95" customHeight="1" outlineLevel="2" x14ac:dyDescent="0.2">
      <c r="A50" s="82" t="s">
        <v>515</v>
      </c>
      <c r="B50" s="83"/>
      <c r="C50" s="83"/>
      <c r="D50" s="83"/>
      <c r="E50" s="84">
        <v>44664.98</v>
      </c>
      <c r="F50" s="83"/>
      <c r="G50" s="83"/>
    </row>
    <row r="51" spans="1:7" ht="24.95" customHeight="1" outlineLevel="2" x14ac:dyDescent="0.2">
      <c r="A51" s="82" t="s">
        <v>516</v>
      </c>
      <c r="B51" s="83"/>
      <c r="C51" s="83"/>
      <c r="D51" s="83"/>
      <c r="E51" s="84">
        <v>52269.95</v>
      </c>
      <c r="F51" s="83"/>
      <c r="G51" s="83"/>
    </row>
    <row r="52" spans="1:7" ht="24.95" customHeight="1" outlineLevel="2" x14ac:dyDescent="0.2">
      <c r="A52" s="82" t="s">
        <v>517</v>
      </c>
      <c r="B52" s="83"/>
      <c r="C52" s="83"/>
      <c r="D52" s="83"/>
      <c r="E52" s="84">
        <v>52445.760000000002</v>
      </c>
      <c r="F52" s="83"/>
      <c r="G52" s="83"/>
    </row>
    <row r="53" spans="1:7" ht="24.95" customHeight="1" outlineLevel="2" x14ac:dyDescent="0.2">
      <c r="A53" s="82" t="s">
        <v>518</v>
      </c>
      <c r="B53" s="83"/>
      <c r="C53" s="83"/>
      <c r="D53" s="83"/>
      <c r="E53" s="84">
        <v>52445.760000000002</v>
      </c>
      <c r="F53" s="83"/>
      <c r="G53" s="83"/>
    </row>
    <row r="54" spans="1:7" ht="36.950000000000003" customHeight="1" outlineLevel="2" x14ac:dyDescent="0.2">
      <c r="A54" s="82" t="s">
        <v>519</v>
      </c>
      <c r="B54" s="83"/>
      <c r="C54" s="83"/>
      <c r="D54" s="83"/>
      <c r="E54" s="84">
        <v>9840.5400000000009</v>
      </c>
      <c r="F54" s="83"/>
      <c r="G54" s="83"/>
    </row>
    <row r="55" spans="1:7" ht="24.95" customHeight="1" outlineLevel="2" x14ac:dyDescent="0.2">
      <c r="A55" s="82" t="s">
        <v>520</v>
      </c>
      <c r="B55" s="83"/>
      <c r="C55" s="83"/>
      <c r="D55" s="83"/>
      <c r="E55" s="84">
        <v>30000</v>
      </c>
      <c r="F55" s="83"/>
      <c r="G55" s="83"/>
    </row>
    <row r="56" spans="1:7" ht="24.95" customHeight="1" outlineLevel="2" x14ac:dyDescent="0.2">
      <c r="A56" s="82" t="s">
        <v>521</v>
      </c>
      <c r="B56" s="83"/>
      <c r="C56" s="83"/>
      <c r="D56" s="83"/>
      <c r="E56" s="84">
        <v>30000</v>
      </c>
      <c r="F56" s="83"/>
      <c r="G56" s="83"/>
    </row>
    <row r="57" spans="1:7" ht="24.95" customHeight="1" outlineLevel="2" x14ac:dyDescent="0.2">
      <c r="A57" s="82" t="s">
        <v>522</v>
      </c>
      <c r="B57" s="83"/>
      <c r="C57" s="83"/>
      <c r="D57" s="83"/>
      <c r="E57" s="84">
        <v>15960</v>
      </c>
      <c r="F57" s="83"/>
      <c r="G57" s="83"/>
    </row>
    <row r="58" spans="1:7" ht="36.950000000000003" customHeight="1" outlineLevel="2" x14ac:dyDescent="0.2">
      <c r="A58" s="82" t="s">
        <v>523</v>
      </c>
      <c r="B58" s="83"/>
      <c r="C58" s="83"/>
      <c r="D58" s="83"/>
      <c r="E58" s="84">
        <v>49355.81</v>
      </c>
      <c r="F58" s="83"/>
      <c r="G58" s="83"/>
    </row>
    <row r="59" spans="1:7" ht="36.950000000000003" customHeight="1" outlineLevel="2" x14ac:dyDescent="0.2">
      <c r="A59" s="82" t="s">
        <v>524</v>
      </c>
      <c r="B59" s="83"/>
      <c r="C59" s="83"/>
      <c r="D59" s="83"/>
      <c r="E59" s="84">
        <v>49355.81</v>
      </c>
      <c r="F59" s="83"/>
      <c r="G59" s="83"/>
    </row>
    <row r="60" spans="1:7" ht="36.950000000000003" customHeight="1" outlineLevel="2" x14ac:dyDescent="0.2">
      <c r="A60" s="82" t="s">
        <v>525</v>
      </c>
      <c r="B60" s="83"/>
      <c r="C60" s="83"/>
      <c r="D60" s="83"/>
      <c r="E60" s="84">
        <v>49355.81</v>
      </c>
      <c r="F60" s="83"/>
      <c r="G60" s="83"/>
    </row>
    <row r="61" spans="1:7" ht="36.950000000000003" customHeight="1" outlineLevel="2" x14ac:dyDescent="0.2">
      <c r="A61" s="82" t="s">
        <v>526</v>
      </c>
      <c r="B61" s="83"/>
      <c r="C61" s="83"/>
      <c r="D61" s="83"/>
      <c r="E61" s="84">
        <v>49355.81</v>
      </c>
      <c r="F61" s="83"/>
      <c r="G61" s="83"/>
    </row>
    <row r="62" spans="1:7" ht="36.950000000000003" customHeight="1" outlineLevel="2" x14ac:dyDescent="0.2">
      <c r="A62" s="82" t="s">
        <v>527</v>
      </c>
      <c r="B62" s="83"/>
      <c r="C62" s="83"/>
      <c r="D62" s="83"/>
      <c r="E62" s="84">
        <v>49355.81</v>
      </c>
      <c r="F62" s="83"/>
      <c r="G62" s="83"/>
    </row>
    <row r="63" spans="1:7" ht="36.950000000000003" customHeight="1" outlineLevel="2" x14ac:dyDescent="0.2">
      <c r="A63" s="82" t="s">
        <v>528</v>
      </c>
      <c r="B63" s="83"/>
      <c r="C63" s="83"/>
      <c r="D63" s="83"/>
      <c r="E63" s="84">
        <v>49355.81</v>
      </c>
      <c r="F63" s="83"/>
      <c r="G63" s="83"/>
    </row>
    <row r="64" spans="1:7" ht="24.95" customHeight="1" outlineLevel="2" x14ac:dyDescent="0.2">
      <c r="A64" s="82" t="s">
        <v>529</v>
      </c>
      <c r="B64" s="83"/>
      <c r="C64" s="83"/>
      <c r="D64" s="83"/>
      <c r="E64" s="84">
        <v>52445.760000000002</v>
      </c>
      <c r="F64" s="83"/>
      <c r="G64" s="83"/>
    </row>
    <row r="65" spans="1:7" ht="36.950000000000003" customHeight="1" outlineLevel="2" x14ac:dyDescent="0.2">
      <c r="A65" s="82" t="s">
        <v>530</v>
      </c>
      <c r="B65" s="83"/>
      <c r="C65" s="83"/>
      <c r="D65" s="83"/>
      <c r="E65" s="84">
        <v>44664.98</v>
      </c>
      <c r="F65" s="83"/>
      <c r="G65" s="83"/>
    </row>
    <row r="66" spans="1:7" ht="24.95" customHeight="1" outlineLevel="2" x14ac:dyDescent="0.2">
      <c r="A66" s="82" t="s">
        <v>531</v>
      </c>
      <c r="B66" s="83"/>
      <c r="C66" s="83"/>
      <c r="D66" s="83"/>
      <c r="E66" s="84">
        <v>9840.5400000000009</v>
      </c>
      <c r="F66" s="83"/>
      <c r="G66" s="83"/>
    </row>
    <row r="67" spans="1:7" ht="24.95" customHeight="1" outlineLevel="2" x14ac:dyDescent="0.2">
      <c r="A67" s="82" t="s">
        <v>532</v>
      </c>
      <c r="B67" s="83"/>
      <c r="C67" s="83"/>
      <c r="D67" s="83"/>
      <c r="E67" s="84">
        <v>48000</v>
      </c>
      <c r="F67" s="83"/>
      <c r="G67" s="83"/>
    </row>
    <row r="68" spans="1:7" ht="24.95" customHeight="1" outlineLevel="2" x14ac:dyDescent="0.2">
      <c r="A68" s="82" t="s">
        <v>533</v>
      </c>
      <c r="B68" s="83"/>
      <c r="C68" s="83"/>
      <c r="D68" s="83"/>
      <c r="E68" s="84">
        <v>48000</v>
      </c>
      <c r="F68" s="83"/>
      <c r="G68" s="83"/>
    </row>
    <row r="69" spans="1:7" ht="36.950000000000003" customHeight="1" outlineLevel="2" x14ac:dyDescent="0.2">
      <c r="A69" s="82" t="s">
        <v>534</v>
      </c>
      <c r="B69" s="83"/>
      <c r="C69" s="83"/>
      <c r="D69" s="83"/>
      <c r="E69" s="84">
        <v>15244638.42</v>
      </c>
      <c r="F69" s="83"/>
      <c r="G69" s="83"/>
    </row>
    <row r="70" spans="1:7" ht="24.95" customHeight="1" outlineLevel="2" x14ac:dyDescent="0.2">
      <c r="A70" s="82" t="s">
        <v>535</v>
      </c>
      <c r="B70" s="83"/>
      <c r="C70" s="83"/>
      <c r="D70" s="83"/>
      <c r="E70" s="84">
        <v>52445.760000000002</v>
      </c>
      <c r="F70" s="83"/>
      <c r="G70" s="83"/>
    </row>
    <row r="71" spans="1:7" ht="24.95" customHeight="1" outlineLevel="2" x14ac:dyDescent="0.2">
      <c r="A71" s="82" t="s">
        <v>199</v>
      </c>
      <c r="B71" s="83"/>
      <c r="C71" s="83"/>
      <c r="D71" s="83"/>
      <c r="E71" s="84">
        <v>16378317.960000001</v>
      </c>
      <c r="F71" s="83"/>
      <c r="G71" s="83"/>
    </row>
    <row r="72" spans="1:7" ht="75.95" customHeight="1" outlineLevel="2" x14ac:dyDescent="0.2">
      <c r="A72" s="85" t="s">
        <v>201</v>
      </c>
      <c r="B72" s="86">
        <f>E72+16955933.04</f>
        <v>144666312.97</v>
      </c>
      <c r="C72" s="87" t="s">
        <v>567</v>
      </c>
      <c r="D72" s="86"/>
      <c r="E72" s="88">
        <v>127710379.93000001</v>
      </c>
      <c r="F72" s="686" t="s">
        <v>568</v>
      </c>
      <c r="G72" s="687"/>
    </row>
    <row r="73" spans="1:7" ht="12.95" customHeight="1" outlineLevel="1" x14ac:dyDescent="0.2">
      <c r="A73" s="81" t="s">
        <v>569</v>
      </c>
      <c r="B73" s="79"/>
      <c r="C73" s="79"/>
      <c r="D73" s="89">
        <v>-13851905.640000001</v>
      </c>
      <c r="E73" s="89">
        <v>-13851905.640000001</v>
      </c>
      <c r="F73" s="79"/>
      <c r="G73" s="79"/>
    </row>
    <row r="74" spans="1:7" ht="12" customHeight="1" outlineLevel="2" x14ac:dyDescent="0.2">
      <c r="A74" s="82" t="s">
        <v>217</v>
      </c>
      <c r="B74" s="83"/>
      <c r="C74" s="83"/>
      <c r="D74" s="90">
        <v>-13851905.640000001</v>
      </c>
      <c r="E74" s="83"/>
      <c r="F74" s="83"/>
      <c r="G74" s="83"/>
    </row>
    <row r="75" spans="1:7" ht="24.95" customHeight="1" outlineLevel="2" x14ac:dyDescent="0.2">
      <c r="A75" s="82" t="s">
        <v>201</v>
      </c>
      <c r="B75" s="83"/>
      <c r="C75" s="83"/>
      <c r="D75" s="83"/>
      <c r="E75" s="90">
        <v>-13851905.640000001</v>
      </c>
      <c r="F75" s="84">
        <f>B72-E72</f>
        <v>16955933.039999992</v>
      </c>
      <c r="G75" s="83"/>
    </row>
    <row r="76" spans="1:7" ht="12.95" customHeight="1" x14ac:dyDescent="0.2">
      <c r="A76" s="91" t="s">
        <v>226</v>
      </c>
      <c r="B76" s="92"/>
      <c r="C76" s="92"/>
      <c r="D76" s="93">
        <v>168405567.75999999</v>
      </c>
      <c r="E76" s="93">
        <v>168405567.75999999</v>
      </c>
      <c r="F76" s="92"/>
      <c r="G76" s="92"/>
    </row>
    <row r="77" spans="1:7" ht="11.1" customHeight="1" x14ac:dyDescent="0.2"/>
    <row r="78" spans="1:7" s="11" customFormat="1" ht="11.1" customHeight="1" x14ac:dyDescent="0.2"/>
    <row r="79" spans="1:7" s="11" customFormat="1" ht="11.1" customHeight="1" x14ac:dyDescent="0.2">
      <c r="A79" s="94" t="s">
        <v>319</v>
      </c>
      <c r="B79" s="25" t="s">
        <v>320</v>
      </c>
      <c r="C79" s="26"/>
      <c r="D79" s="69" t="s">
        <v>321</v>
      </c>
      <c r="E79" s="25" t="s">
        <v>322</v>
      </c>
      <c r="F79" s="26"/>
    </row>
    <row r="80" spans="1:7" s="11" customFormat="1" ht="3" customHeight="1" x14ac:dyDescent="0.2">
      <c r="B80" s="95" t="s">
        <v>540</v>
      </c>
      <c r="C80" s="27"/>
      <c r="D80" s="96" t="s">
        <v>540</v>
      </c>
      <c r="E80" s="95" t="s">
        <v>540</v>
      </c>
      <c r="F80" s="27"/>
    </row>
    <row r="81" spans="1:6" ht="11.1" customHeight="1" x14ac:dyDescent="0.2">
      <c r="A81" s="28"/>
      <c r="B81" s="27" t="s">
        <v>323</v>
      </c>
      <c r="C81" s="26"/>
      <c r="D81" s="29" t="s">
        <v>180</v>
      </c>
      <c r="E81" s="27" t="s">
        <v>324</v>
      </c>
      <c r="F81" s="26"/>
    </row>
    <row r="82" spans="1:6" s="11" customFormat="1" ht="11.1" customHeight="1" x14ac:dyDescent="0.2"/>
  </sheetData>
  <mergeCells count="12">
    <mergeCell ref="G7:G8"/>
    <mergeCell ref="F72:G72"/>
    <mergeCell ref="A4:G4"/>
    <mergeCell ref="B6:C6"/>
    <mergeCell ref="D6:E6"/>
    <mergeCell ref="F6:G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M12" sqref="M12"/>
    </sheetView>
  </sheetViews>
  <sheetFormatPr defaultColWidth="7" defaultRowHeight="12.75" outlineLevelRow="1" x14ac:dyDescent="0.2"/>
  <cols>
    <col min="1" max="1" width="7.85546875" style="11" customWidth="1"/>
    <col min="2" max="4" width="13.140625" style="11" customWidth="1"/>
    <col min="5" max="5" width="5.42578125" style="11" customWidth="1"/>
    <col min="6" max="6" width="3.140625" style="11" customWidth="1"/>
    <col min="7" max="7" width="9.28515625" style="11" customWidth="1"/>
    <col min="8" max="8" width="5.42578125" style="11" customWidth="1"/>
    <col min="9" max="9" width="3.140625" style="11" customWidth="1"/>
    <col min="10" max="10" width="9.28515625" style="11" customWidth="1"/>
    <col min="11" max="11" width="2.28515625" style="11" customWidth="1"/>
    <col min="12" max="12" width="10.85546875" style="11" customWidth="1"/>
    <col min="13" max="13" width="27.85546875" customWidth="1"/>
  </cols>
  <sheetData>
    <row r="1" spans="1:13" ht="12.95" customHeight="1" x14ac:dyDescent="0.2">
      <c r="A1" s="9" t="s">
        <v>140</v>
      </c>
      <c r="B1" s="10"/>
      <c r="C1" s="10"/>
      <c r="D1" s="10"/>
    </row>
    <row r="2" spans="1:13" ht="15.95" customHeight="1" x14ac:dyDescent="0.25">
      <c r="A2" s="12" t="s">
        <v>571</v>
      </c>
      <c r="B2" s="10"/>
      <c r="C2" s="10"/>
      <c r="D2" s="10"/>
    </row>
    <row r="3" spans="1:13" s="11" customFormat="1" ht="2.1" customHeight="1" x14ac:dyDescent="0.2"/>
    <row r="4" spans="1:13" ht="11.1" customHeight="1" x14ac:dyDescent="0.2">
      <c r="A4" s="668" t="s">
        <v>302</v>
      </c>
      <c r="B4" s="669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5" spans="1:13" s="11" customFormat="1" ht="2.1" customHeight="1" x14ac:dyDescent="0.2">
      <c r="A5" s="64"/>
      <c r="B5" s="64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11.1" customHeight="1" x14ac:dyDescent="0.2">
      <c r="A6" s="668" t="s">
        <v>572</v>
      </c>
      <c r="B6" s="669"/>
      <c r="C6" s="670"/>
      <c r="D6" s="670"/>
      <c r="E6" s="670"/>
      <c r="F6" s="670"/>
      <c r="G6" s="670"/>
      <c r="H6" s="670"/>
      <c r="I6" s="670"/>
      <c r="J6" s="670"/>
      <c r="K6" s="670"/>
      <c r="L6" s="670"/>
    </row>
    <row r="7" spans="1:13" s="11" customFormat="1" ht="2.1" customHeight="1" x14ac:dyDescent="0.2">
      <c r="A7" s="64"/>
      <c r="B7" s="64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ht="12.95" customHeight="1" x14ac:dyDescent="0.2">
      <c r="A8" s="704" t="s">
        <v>292</v>
      </c>
      <c r="B8" s="706" t="s">
        <v>293</v>
      </c>
      <c r="C8" s="706" t="s">
        <v>294</v>
      </c>
      <c r="D8" s="708" t="s">
        <v>295</v>
      </c>
      <c r="E8" s="710" t="s">
        <v>213</v>
      </c>
      <c r="F8" s="710"/>
      <c r="G8" s="710"/>
      <c r="H8" s="711" t="s">
        <v>214</v>
      </c>
      <c r="I8" s="711"/>
      <c r="J8" s="711"/>
      <c r="K8" s="706" t="s">
        <v>296</v>
      </c>
      <c r="L8" s="706"/>
    </row>
    <row r="9" spans="1:13" ht="12.95" customHeight="1" x14ac:dyDescent="0.2">
      <c r="A9" s="705"/>
      <c r="B9" s="707"/>
      <c r="C9" s="707"/>
      <c r="D9" s="709"/>
      <c r="E9" s="51" t="s">
        <v>208</v>
      </c>
      <c r="F9" s="701"/>
      <c r="G9" s="701"/>
      <c r="H9" s="65" t="s">
        <v>208</v>
      </c>
      <c r="I9" s="701"/>
      <c r="J9" s="701"/>
      <c r="K9" s="705"/>
      <c r="L9" s="712"/>
    </row>
    <row r="10" spans="1:13" ht="12.95" customHeight="1" x14ac:dyDescent="0.2">
      <c r="A10" s="702" t="s">
        <v>297</v>
      </c>
      <c r="B10" s="702"/>
      <c r="C10" s="702"/>
      <c r="D10" s="702"/>
      <c r="E10" s="703"/>
      <c r="F10" s="703"/>
      <c r="G10" s="703"/>
      <c r="H10" s="703"/>
      <c r="I10" s="703"/>
      <c r="J10" s="703"/>
      <c r="K10" s="52"/>
      <c r="L10" s="53">
        <v>0</v>
      </c>
    </row>
    <row r="11" spans="1:13" ht="126" customHeight="1" outlineLevel="1" x14ac:dyDescent="0.2">
      <c r="A11" s="54" t="s">
        <v>573</v>
      </c>
      <c r="B11" s="50" t="s">
        <v>574</v>
      </c>
      <c r="C11" s="50" t="s">
        <v>575</v>
      </c>
      <c r="D11" s="50" t="s">
        <v>576</v>
      </c>
      <c r="E11" s="54" t="s">
        <v>216</v>
      </c>
      <c r="F11" s="693">
        <v>2476</v>
      </c>
      <c r="G11" s="693"/>
      <c r="H11" s="54" t="s">
        <v>298</v>
      </c>
      <c r="I11" s="694"/>
      <c r="J11" s="694"/>
      <c r="K11" s="55"/>
      <c r="L11" s="63"/>
      <c r="M11" s="8">
        <f>(F53+F54+F55+F56+F70+F71+F72+F73+F74)/1000</f>
        <v>707.13797</v>
      </c>
    </row>
    <row r="12" spans="1:13" ht="126" customHeight="1" outlineLevel="1" x14ac:dyDescent="0.2">
      <c r="A12" s="54" t="s">
        <v>573</v>
      </c>
      <c r="B12" s="50" t="s">
        <v>574</v>
      </c>
      <c r="C12" s="50" t="s">
        <v>575</v>
      </c>
      <c r="D12" s="50" t="s">
        <v>576</v>
      </c>
      <c r="E12" s="54" t="s">
        <v>216</v>
      </c>
      <c r="F12" s="693">
        <v>2476</v>
      </c>
      <c r="G12" s="693"/>
      <c r="H12" s="54" t="s">
        <v>298</v>
      </c>
      <c r="I12" s="694"/>
      <c r="J12" s="694"/>
      <c r="K12" s="55"/>
      <c r="L12" s="63"/>
    </row>
    <row r="13" spans="1:13" ht="126" customHeight="1" outlineLevel="1" x14ac:dyDescent="0.2">
      <c r="A13" s="54" t="s">
        <v>573</v>
      </c>
      <c r="B13" s="50" t="s">
        <v>574</v>
      </c>
      <c r="C13" s="50" t="s">
        <v>575</v>
      </c>
      <c r="D13" s="50" t="s">
        <v>576</v>
      </c>
      <c r="E13" s="54" t="s">
        <v>216</v>
      </c>
      <c r="F13" s="693">
        <v>2476</v>
      </c>
      <c r="G13" s="693"/>
      <c r="H13" s="54" t="s">
        <v>298</v>
      </c>
      <c r="I13" s="694"/>
      <c r="J13" s="694"/>
      <c r="K13" s="55"/>
      <c r="L13" s="63"/>
    </row>
    <row r="14" spans="1:13" ht="138" customHeight="1" outlineLevel="1" x14ac:dyDescent="0.2">
      <c r="A14" s="54" t="s">
        <v>573</v>
      </c>
      <c r="B14" s="50" t="s">
        <v>577</v>
      </c>
      <c r="C14" s="50" t="s">
        <v>575</v>
      </c>
      <c r="D14" s="50" t="s">
        <v>578</v>
      </c>
      <c r="E14" s="54" t="s">
        <v>216</v>
      </c>
      <c r="F14" s="693">
        <v>7411</v>
      </c>
      <c r="G14" s="693"/>
      <c r="H14" s="54" t="s">
        <v>298</v>
      </c>
      <c r="I14" s="694"/>
      <c r="J14" s="694"/>
      <c r="K14" s="55"/>
      <c r="L14" s="63"/>
    </row>
    <row r="15" spans="1:13" ht="150.94999999999999" customHeight="1" outlineLevel="1" x14ac:dyDescent="0.2">
      <c r="A15" s="54" t="s">
        <v>579</v>
      </c>
      <c r="B15" s="50" t="s">
        <v>580</v>
      </c>
      <c r="C15" s="50" t="s">
        <v>575</v>
      </c>
      <c r="D15" s="50" t="s">
        <v>581</v>
      </c>
      <c r="E15" s="54" t="s">
        <v>216</v>
      </c>
      <c r="F15" s="700">
        <v>400</v>
      </c>
      <c r="G15" s="700"/>
      <c r="H15" s="54" t="s">
        <v>298</v>
      </c>
      <c r="I15" s="694"/>
      <c r="J15" s="694"/>
      <c r="K15" s="55"/>
      <c r="L15" s="63"/>
    </row>
    <row r="16" spans="1:13" ht="150.94999999999999" customHeight="1" outlineLevel="1" x14ac:dyDescent="0.2">
      <c r="A16" s="54" t="s">
        <v>579</v>
      </c>
      <c r="B16" s="50" t="s">
        <v>582</v>
      </c>
      <c r="C16" s="50" t="s">
        <v>575</v>
      </c>
      <c r="D16" s="50" t="s">
        <v>581</v>
      </c>
      <c r="E16" s="54" t="s">
        <v>216</v>
      </c>
      <c r="F16" s="700">
        <v>110</v>
      </c>
      <c r="G16" s="700"/>
      <c r="H16" s="54" t="s">
        <v>298</v>
      </c>
      <c r="I16" s="694"/>
      <c r="J16" s="694"/>
      <c r="K16" s="55"/>
      <c r="L16" s="63"/>
    </row>
    <row r="17" spans="1:12" ht="150.94999999999999" customHeight="1" outlineLevel="1" x14ac:dyDescent="0.2">
      <c r="A17" s="54" t="s">
        <v>583</v>
      </c>
      <c r="B17" s="50" t="s">
        <v>584</v>
      </c>
      <c r="C17" s="50" t="s">
        <v>575</v>
      </c>
      <c r="D17" s="50" t="s">
        <v>585</v>
      </c>
      <c r="E17" s="54" t="s">
        <v>216</v>
      </c>
      <c r="F17" s="700">
        <v>100</v>
      </c>
      <c r="G17" s="700"/>
      <c r="H17" s="54" t="s">
        <v>298</v>
      </c>
      <c r="I17" s="694"/>
      <c r="J17" s="694"/>
      <c r="K17" s="55"/>
      <c r="L17" s="63"/>
    </row>
    <row r="18" spans="1:12" ht="138" customHeight="1" outlineLevel="1" x14ac:dyDescent="0.2">
      <c r="A18" s="54" t="s">
        <v>586</v>
      </c>
      <c r="B18" s="50" t="s">
        <v>587</v>
      </c>
      <c r="C18" s="50" t="s">
        <v>575</v>
      </c>
      <c r="D18" s="50" t="s">
        <v>588</v>
      </c>
      <c r="E18" s="54" t="s">
        <v>216</v>
      </c>
      <c r="F18" s="693">
        <v>10000</v>
      </c>
      <c r="G18" s="693"/>
      <c r="H18" s="54" t="s">
        <v>298</v>
      </c>
      <c r="I18" s="694"/>
      <c r="J18" s="694"/>
      <c r="K18" s="55"/>
      <c r="L18" s="63"/>
    </row>
    <row r="19" spans="1:12" ht="150.94999999999999" customHeight="1" outlineLevel="1" x14ac:dyDescent="0.2">
      <c r="A19" s="54" t="s">
        <v>589</v>
      </c>
      <c r="B19" s="50" t="s">
        <v>590</v>
      </c>
      <c r="C19" s="50" t="s">
        <v>575</v>
      </c>
      <c r="D19" s="50" t="s">
        <v>591</v>
      </c>
      <c r="E19" s="54" t="s">
        <v>216</v>
      </c>
      <c r="F19" s="700">
        <v>400</v>
      </c>
      <c r="G19" s="700"/>
      <c r="H19" s="54" t="s">
        <v>298</v>
      </c>
      <c r="I19" s="694"/>
      <c r="J19" s="694"/>
      <c r="K19" s="55"/>
      <c r="L19" s="63"/>
    </row>
    <row r="20" spans="1:12" ht="150.94999999999999" customHeight="1" outlineLevel="1" x14ac:dyDescent="0.2">
      <c r="A20" s="54" t="s">
        <v>589</v>
      </c>
      <c r="B20" s="50" t="s">
        <v>592</v>
      </c>
      <c r="C20" s="50" t="s">
        <v>575</v>
      </c>
      <c r="D20" s="50" t="s">
        <v>593</v>
      </c>
      <c r="E20" s="54" t="s">
        <v>216</v>
      </c>
      <c r="F20" s="693">
        <v>12000</v>
      </c>
      <c r="G20" s="693"/>
      <c r="H20" s="54" t="s">
        <v>298</v>
      </c>
      <c r="I20" s="694"/>
      <c r="J20" s="694"/>
      <c r="K20" s="55"/>
      <c r="L20" s="63"/>
    </row>
    <row r="21" spans="1:12" ht="176.1" customHeight="1" outlineLevel="1" x14ac:dyDescent="0.2">
      <c r="A21" s="54" t="s">
        <v>594</v>
      </c>
      <c r="B21" s="50" t="s">
        <v>595</v>
      </c>
      <c r="C21" s="50" t="s">
        <v>596</v>
      </c>
      <c r="D21" s="50" t="s">
        <v>597</v>
      </c>
      <c r="E21" s="54" t="s">
        <v>216</v>
      </c>
      <c r="F21" s="693">
        <v>93000</v>
      </c>
      <c r="G21" s="693"/>
      <c r="H21" s="54" t="s">
        <v>298</v>
      </c>
      <c r="I21" s="694"/>
      <c r="J21" s="694"/>
      <c r="K21" s="55"/>
      <c r="L21" s="63"/>
    </row>
    <row r="22" spans="1:12" ht="176.1" customHeight="1" outlineLevel="1" x14ac:dyDescent="0.2">
      <c r="A22" s="54" t="s">
        <v>594</v>
      </c>
      <c r="B22" s="50" t="s">
        <v>598</v>
      </c>
      <c r="C22" s="50" t="s">
        <v>596</v>
      </c>
      <c r="D22" s="50" t="s">
        <v>599</v>
      </c>
      <c r="E22" s="54" t="s">
        <v>216</v>
      </c>
      <c r="F22" s="693">
        <v>32000</v>
      </c>
      <c r="G22" s="693"/>
      <c r="H22" s="54" t="s">
        <v>298</v>
      </c>
      <c r="I22" s="694"/>
      <c r="J22" s="694"/>
      <c r="K22" s="55"/>
      <c r="L22" s="63"/>
    </row>
    <row r="23" spans="1:12" ht="150.94999999999999" customHeight="1" outlineLevel="1" x14ac:dyDescent="0.2">
      <c r="A23" s="54" t="s">
        <v>600</v>
      </c>
      <c r="B23" s="50" t="s">
        <v>601</v>
      </c>
      <c r="C23" s="50" t="s">
        <v>575</v>
      </c>
      <c r="D23" s="50" t="s">
        <v>602</v>
      </c>
      <c r="E23" s="54" t="s">
        <v>216</v>
      </c>
      <c r="F23" s="693">
        <v>10000</v>
      </c>
      <c r="G23" s="693"/>
      <c r="H23" s="54" t="s">
        <v>298</v>
      </c>
      <c r="I23" s="694"/>
      <c r="J23" s="694"/>
      <c r="K23" s="55"/>
      <c r="L23" s="63"/>
    </row>
    <row r="24" spans="1:12" ht="138" customHeight="1" outlineLevel="1" x14ac:dyDescent="0.2">
      <c r="A24" s="54" t="s">
        <v>603</v>
      </c>
      <c r="B24" s="50" t="s">
        <v>604</v>
      </c>
      <c r="C24" s="50" t="s">
        <v>575</v>
      </c>
      <c r="D24" s="50" t="s">
        <v>605</v>
      </c>
      <c r="E24" s="54" t="s">
        <v>216</v>
      </c>
      <c r="F24" s="693">
        <v>10000</v>
      </c>
      <c r="G24" s="693"/>
      <c r="H24" s="54" t="s">
        <v>298</v>
      </c>
      <c r="I24" s="694"/>
      <c r="J24" s="694"/>
      <c r="K24" s="55"/>
      <c r="L24" s="63"/>
    </row>
    <row r="25" spans="1:12" ht="138" customHeight="1" outlineLevel="1" x14ac:dyDescent="0.2">
      <c r="A25" s="54" t="s">
        <v>606</v>
      </c>
      <c r="B25" s="50" t="s">
        <v>607</v>
      </c>
      <c r="C25" s="50" t="s">
        <v>575</v>
      </c>
      <c r="D25" s="50" t="s">
        <v>608</v>
      </c>
      <c r="E25" s="54" t="s">
        <v>216</v>
      </c>
      <c r="F25" s="693">
        <v>10000</v>
      </c>
      <c r="G25" s="693"/>
      <c r="H25" s="54" t="s">
        <v>298</v>
      </c>
      <c r="I25" s="694"/>
      <c r="J25" s="694"/>
      <c r="K25" s="55"/>
      <c r="L25" s="63"/>
    </row>
    <row r="26" spans="1:12" ht="138" customHeight="1" outlineLevel="1" x14ac:dyDescent="0.2">
      <c r="A26" s="54" t="s">
        <v>609</v>
      </c>
      <c r="B26" s="50" t="s">
        <v>610</v>
      </c>
      <c r="C26" s="50" t="s">
        <v>575</v>
      </c>
      <c r="D26" s="50" t="s">
        <v>611</v>
      </c>
      <c r="E26" s="54" t="s">
        <v>216</v>
      </c>
      <c r="F26" s="693">
        <v>15000</v>
      </c>
      <c r="G26" s="693"/>
      <c r="H26" s="54" t="s">
        <v>298</v>
      </c>
      <c r="I26" s="694"/>
      <c r="J26" s="694"/>
      <c r="K26" s="55"/>
      <c r="L26" s="63"/>
    </row>
    <row r="27" spans="1:12" ht="176.1" customHeight="1" outlineLevel="1" x14ac:dyDescent="0.2">
      <c r="A27" s="54" t="s">
        <v>612</v>
      </c>
      <c r="B27" s="50" t="s">
        <v>613</v>
      </c>
      <c r="C27" s="50" t="s">
        <v>596</v>
      </c>
      <c r="D27" s="50" t="s">
        <v>614</v>
      </c>
      <c r="E27" s="54" t="s">
        <v>216</v>
      </c>
      <c r="F27" s="693">
        <v>2546</v>
      </c>
      <c r="G27" s="693"/>
      <c r="H27" s="54" t="s">
        <v>298</v>
      </c>
      <c r="I27" s="694"/>
      <c r="J27" s="694"/>
      <c r="K27" s="55"/>
      <c r="L27" s="63"/>
    </row>
    <row r="28" spans="1:12" ht="113.1" customHeight="1" outlineLevel="1" x14ac:dyDescent="0.2">
      <c r="A28" s="54" t="s">
        <v>615</v>
      </c>
      <c r="B28" s="50" t="s">
        <v>616</v>
      </c>
      <c r="C28" s="50" t="s">
        <v>596</v>
      </c>
      <c r="D28" s="50" t="s">
        <v>617</v>
      </c>
      <c r="E28" s="54" t="s">
        <v>216</v>
      </c>
      <c r="F28" s="693">
        <v>5000</v>
      </c>
      <c r="G28" s="693"/>
      <c r="H28" s="54" t="s">
        <v>298</v>
      </c>
      <c r="I28" s="694"/>
      <c r="J28" s="694"/>
      <c r="K28" s="55"/>
      <c r="L28" s="63"/>
    </row>
    <row r="29" spans="1:12" ht="113.1" customHeight="1" outlineLevel="1" x14ac:dyDescent="0.2">
      <c r="A29" s="54" t="s">
        <v>618</v>
      </c>
      <c r="B29" s="50" t="s">
        <v>619</v>
      </c>
      <c r="C29" s="50" t="s">
        <v>596</v>
      </c>
      <c r="D29" s="50" t="s">
        <v>620</v>
      </c>
      <c r="E29" s="54" t="s">
        <v>216</v>
      </c>
      <c r="F29" s="693">
        <v>2500</v>
      </c>
      <c r="G29" s="693"/>
      <c r="H29" s="54" t="s">
        <v>298</v>
      </c>
      <c r="I29" s="694"/>
      <c r="J29" s="694"/>
      <c r="K29" s="55"/>
      <c r="L29" s="63"/>
    </row>
    <row r="30" spans="1:12" ht="113.1" customHeight="1" outlineLevel="1" x14ac:dyDescent="0.2">
      <c r="A30" s="54" t="s">
        <v>621</v>
      </c>
      <c r="B30" s="50" t="s">
        <v>622</v>
      </c>
      <c r="C30" s="50" t="s">
        <v>596</v>
      </c>
      <c r="D30" s="50" t="s">
        <v>623</v>
      </c>
      <c r="E30" s="54" t="s">
        <v>216</v>
      </c>
      <c r="F30" s="693">
        <v>1250</v>
      </c>
      <c r="G30" s="693"/>
      <c r="H30" s="54" t="s">
        <v>298</v>
      </c>
      <c r="I30" s="694"/>
      <c r="J30" s="694"/>
      <c r="K30" s="55"/>
      <c r="L30" s="63"/>
    </row>
    <row r="31" spans="1:12" ht="176.1" customHeight="1" outlineLevel="1" x14ac:dyDescent="0.2">
      <c r="A31" s="54" t="s">
        <v>624</v>
      </c>
      <c r="B31" s="50" t="s">
        <v>625</v>
      </c>
      <c r="C31" s="50" t="s">
        <v>596</v>
      </c>
      <c r="D31" s="50" t="s">
        <v>626</v>
      </c>
      <c r="E31" s="54" t="s">
        <v>216</v>
      </c>
      <c r="F31" s="693">
        <v>25000</v>
      </c>
      <c r="G31" s="693"/>
      <c r="H31" s="54" t="s">
        <v>298</v>
      </c>
      <c r="I31" s="694"/>
      <c r="J31" s="694"/>
      <c r="K31" s="55"/>
      <c r="L31" s="63"/>
    </row>
    <row r="32" spans="1:12" ht="138" customHeight="1" outlineLevel="1" x14ac:dyDescent="0.2">
      <c r="A32" s="54" t="s">
        <v>627</v>
      </c>
      <c r="B32" s="50" t="s">
        <v>628</v>
      </c>
      <c r="C32" s="50" t="s">
        <v>575</v>
      </c>
      <c r="D32" s="50" t="s">
        <v>629</v>
      </c>
      <c r="E32" s="54" t="s">
        <v>216</v>
      </c>
      <c r="F32" s="693">
        <v>10000</v>
      </c>
      <c r="G32" s="693"/>
      <c r="H32" s="54" t="s">
        <v>298</v>
      </c>
      <c r="I32" s="694"/>
      <c r="J32" s="694"/>
      <c r="K32" s="55"/>
      <c r="L32" s="63"/>
    </row>
    <row r="33" spans="1:12" ht="164.1" customHeight="1" outlineLevel="1" x14ac:dyDescent="0.2">
      <c r="A33" s="54" t="s">
        <v>627</v>
      </c>
      <c r="B33" s="50" t="s">
        <v>630</v>
      </c>
      <c r="C33" s="50" t="s">
        <v>575</v>
      </c>
      <c r="D33" s="50" t="s">
        <v>631</v>
      </c>
      <c r="E33" s="54" t="s">
        <v>216</v>
      </c>
      <c r="F33" s="693">
        <v>9000</v>
      </c>
      <c r="G33" s="693"/>
      <c r="H33" s="54" t="s">
        <v>298</v>
      </c>
      <c r="I33" s="694"/>
      <c r="J33" s="694"/>
      <c r="K33" s="55"/>
      <c r="L33" s="63"/>
    </row>
    <row r="34" spans="1:12" ht="138" customHeight="1" outlineLevel="1" x14ac:dyDescent="0.2">
      <c r="A34" s="54" t="s">
        <v>627</v>
      </c>
      <c r="B34" s="50" t="s">
        <v>632</v>
      </c>
      <c r="C34" s="50" t="s">
        <v>575</v>
      </c>
      <c r="D34" s="50" t="s">
        <v>633</v>
      </c>
      <c r="E34" s="54" t="s">
        <v>216</v>
      </c>
      <c r="F34" s="693">
        <v>10000</v>
      </c>
      <c r="G34" s="693"/>
      <c r="H34" s="54" t="s">
        <v>298</v>
      </c>
      <c r="I34" s="694"/>
      <c r="J34" s="694"/>
      <c r="K34" s="55"/>
      <c r="L34" s="63"/>
    </row>
    <row r="35" spans="1:12" ht="189" customHeight="1" outlineLevel="1" x14ac:dyDescent="0.2">
      <c r="A35" s="54" t="s">
        <v>634</v>
      </c>
      <c r="B35" s="50" t="s">
        <v>635</v>
      </c>
      <c r="C35" s="50" t="s">
        <v>636</v>
      </c>
      <c r="D35" s="50" t="s">
        <v>637</v>
      </c>
      <c r="E35" s="54" t="s">
        <v>216</v>
      </c>
      <c r="F35" s="693">
        <v>8000</v>
      </c>
      <c r="G35" s="693"/>
      <c r="H35" s="54" t="s">
        <v>298</v>
      </c>
      <c r="I35" s="694"/>
      <c r="J35" s="694"/>
      <c r="K35" s="55"/>
      <c r="L35" s="63"/>
    </row>
    <row r="36" spans="1:12" ht="176.1" customHeight="1" outlineLevel="1" x14ac:dyDescent="0.2">
      <c r="A36" s="54" t="s">
        <v>638</v>
      </c>
      <c r="B36" s="50" t="s">
        <v>639</v>
      </c>
      <c r="C36" s="50" t="s">
        <v>596</v>
      </c>
      <c r="D36" s="50" t="s">
        <v>640</v>
      </c>
      <c r="E36" s="54" t="s">
        <v>216</v>
      </c>
      <c r="F36" s="693">
        <v>9583.33</v>
      </c>
      <c r="G36" s="693"/>
      <c r="H36" s="54" t="s">
        <v>298</v>
      </c>
      <c r="I36" s="694"/>
      <c r="J36" s="694"/>
      <c r="K36" s="55"/>
      <c r="L36" s="63"/>
    </row>
    <row r="37" spans="1:12" ht="150.94999999999999" customHeight="1" outlineLevel="1" x14ac:dyDescent="0.2">
      <c r="A37" s="54" t="s">
        <v>641</v>
      </c>
      <c r="B37" s="50" t="s">
        <v>642</v>
      </c>
      <c r="C37" s="50" t="s">
        <v>575</v>
      </c>
      <c r="D37" s="50" t="s">
        <v>643</v>
      </c>
      <c r="E37" s="54" t="s">
        <v>216</v>
      </c>
      <c r="F37" s="693">
        <v>10000</v>
      </c>
      <c r="G37" s="693"/>
      <c r="H37" s="54" t="s">
        <v>298</v>
      </c>
      <c r="I37" s="694"/>
      <c r="J37" s="694"/>
      <c r="K37" s="55"/>
      <c r="L37" s="63"/>
    </row>
    <row r="38" spans="1:12" ht="150.94999999999999" customHeight="1" outlineLevel="1" x14ac:dyDescent="0.2">
      <c r="A38" s="54" t="s">
        <v>641</v>
      </c>
      <c r="B38" s="50" t="s">
        <v>644</v>
      </c>
      <c r="C38" s="50" t="s">
        <v>575</v>
      </c>
      <c r="D38" s="50" t="s">
        <v>645</v>
      </c>
      <c r="E38" s="54" t="s">
        <v>216</v>
      </c>
      <c r="F38" s="693">
        <v>10000</v>
      </c>
      <c r="G38" s="693"/>
      <c r="H38" s="54" t="s">
        <v>298</v>
      </c>
      <c r="I38" s="694"/>
      <c r="J38" s="694"/>
      <c r="K38" s="55"/>
      <c r="L38" s="63"/>
    </row>
    <row r="39" spans="1:12" ht="126" customHeight="1" outlineLevel="1" x14ac:dyDescent="0.2">
      <c r="A39" s="54" t="s">
        <v>646</v>
      </c>
      <c r="B39" s="50" t="s">
        <v>647</v>
      </c>
      <c r="C39" s="50" t="s">
        <v>575</v>
      </c>
      <c r="D39" s="50" t="s">
        <v>648</v>
      </c>
      <c r="E39" s="54" t="s">
        <v>216</v>
      </c>
      <c r="F39" s="693">
        <v>26704</v>
      </c>
      <c r="G39" s="693"/>
      <c r="H39" s="54" t="s">
        <v>298</v>
      </c>
      <c r="I39" s="694"/>
      <c r="J39" s="694"/>
      <c r="K39" s="55"/>
      <c r="L39" s="63"/>
    </row>
    <row r="40" spans="1:12" ht="126" customHeight="1" outlineLevel="1" x14ac:dyDescent="0.2">
      <c r="A40" s="54" t="s">
        <v>646</v>
      </c>
      <c r="B40" s="50" t="s">
        <v>649</v>
      </c>
      <c r="C40" s="50" t="s">
        <v>575</v>
      </c>
      <c r="D40" s="50" t="s">
        <v>648</v>
      </c>
      <c r="E40" s="54" t="s">
        <v>216</v>
      </c>
      <c r="F40" s="693">
        <v>39480</v>
      </c>
      <c r="G40" s="693"/>
      <c r="H40" s="54" t="s">
        <v>298</v>
      </c>
      <c r="I40" s="694"/>
      <c r="J40" s="694"/>
      <c r="K40" s="55"/>
      <c r="L40" s="63"/>
    </row>
    <row r="41" spans="1:12" ht="126" customHeight="1" outlineLevel="1" x14ac:dyDescent="0.2">
      <c r="A41" s="54" t="s">
        <v>646</v>
      </c>
      <c r="B41" s="50" t="s">
        <v>650</v>
      </c>
      <c r="C41" s="50" t="s">
        <v>575</v>
      </c>
      <c r="D41" s="50" t="s">
        <v>648</v>
      </c>
      <c r="E41" s="54" t="s">
        <v>216</v>
      </c>
      <c r="F41" s="693">
        <v>3000</v>
      </c>
      <c r="G41" s="693"/>
      <c r="H41" s="54" t="s">
        <v>298</v>
      </c>
      <c r="I41" s="694"/>
      <c r="J41" s="694"/>
      <c r="K41" s="55"/>
      <c r="L41" s="63"/>
    </row>
    <row r="42" spans="1:12" ht="150.94999999999999" customHeight="1" outlineLevel="1" x14ac:dyDescent="0.2">
      <c r="A42" s="54" t="s">
        <v>651</v>
      </c>
      <c r="B42" s="50" t="s">
        <v>652</v>
      </c>
      <c r="C42" s="50" t="s">
        <v>575</v>
      </c>
      <c r="D42" s="50" t="s">
        <v>653</v>
      </c>
      <c r="E42" s="54" t="s">
        <v>216</v>
      </c>
      <c r="F42" s="700">
        <v>100</v>
      </c>
      <c r="G42" s="700"/>
      <c r="H42" s="54" t="s">
        <v>298</v>
      </c>
      <c r="I42" s="694"/>
      <c r="J42" s="694"/>
      <c r="K42" s="55"/>
      <c r="L42" s="63"/>
    </row>
    <row r="43" spans="1:12" ht="150.94999999999999" customHeight="1" outlineLevel="1" x14ac:dyDescent="0.2">
      <c r="A43" s="54" t="s">
        <v>651</v>
      </c>
      <c r="B43" s="50" t="s">
        <v>654</v>
      </c>
      <c r="C43" s="50" t="s">
        <v>575</v>
      </c>
      <c r="D43" s="50" t="s">
        <v>653</v>
      </c>
      <c r="E43" s="54" t="s">
        <v>216</v>
      </c>
      <c r="F43" s="693">
        <v>1210</v>
      </c>
      <c r="G43" s="693"/>
      <c r="H43" s="54" t="s">
        <v>298</v>
      </c>
      <c r="I43" s="694"/>
      <c r="J43" s="694"/>
      <c r="K43" s="55"/>
      <c r="L43" s="63"/>
    </row>
    <row r="44" spans="1:12" ht="150.94999999999999" customHeight="1" outlineLevel="1" x14ac:dyDescent="0.2">
      <c r="A44" s="54" t="s">
        <v>651</v>
      </c>
      <c r="B44" s="50" t="s">
        <v>655</v>
      </c>
      <c r="C44" s="50" t="s">
        <v>575</v>
      </c>
      <c r="D44" s="50" t="s">
        <v>653</v>
      </c>
      <c r="E44" s="54" t="s">
        <v>216</v>
      </c>
      <c r="F44" s="700">
        <v>220</v>
      </c>
      <c r="G44" s="700"/>
      <c r="H44" s="54" t="s">
        <v>298</v>
      </c>
      <c r="I44" s="694"/>
      <c r="J44" s="694"/>
      <c r="K44" s="55"/>
      <c r="L44" s="63"/>
    </row>
    <row r="45" spans="1:12" ht="113.1" customHeight="1" outlineLevel="1" x14ac:dyDescent="0.2">
      <c r="A45" s="54" t="s">
        <v>656</v>
      </c>
      <c r="B45" s="50" t="s">
        <v>657</v>
      </c>
      <c r="C45" s="50" t="s">
        <v>596</v>
      </c>
      <c r="D45" s="50" t="s">
        <v>658</v>
      </c>
      <c r="E45" s="54" t="s">
        <v>216</v>
      </c>
      <c r="F45" s="693">
        <v>33930</v>
      </c>
      <c r="G45" s="693"/>
      <c r="H45" s="54" t="s">
        <v>298</v>
      </c>
      <c r="I45" s="694"/>
      <c r="J45" s="694"/>
      <c r="K45" s="55"/>
      <c r="L45" s="63"/>
    </row>
    <row r="46" spans="1:12" ht="138" customHeight="1" outlineLevel="1" x14ac:dyDescent="0.2">
      <c r="A46" s="54" t="s">
        <v>659</v>
      </c>
      <c r="B46" s="50" t="s">
        <v>660</v>
      </c>
      <c r="C46" s="50" t="s">
        <v>575</v>
      </c>
      <c r="D46" s="50" t="s">
        <v>661</v>
      </c>
      <c r="E46" s="54" t="s">
        <v>216</v>
      </c>
      <c r="F46" s="693">
        <v>10000</v>
      </c>
      <c r="G46" s="693"/>
      <c r="H46" s="54" t="s">
        <v>298</v>
      </c>
      <c r="I46" s="694"/>
      <c r="J46" s="694"/>
      <c r="K46" s="55"/>
      <c r="L46" s="63"/>
    </row>
    <row r="47" spans="1:12" ht="126" customHeight="1" outlineLevel="1" x14ac:dyDescent="0.2">
      <c r="A47" s="54" t="s">
        <v>662</v>
      </c>
      <c r="B47" s="50" t="s">
        <v>663</v>
      </c>
      <c r="C47" s="50" t="s">
        <v>596</v>
      </c>
      <c r="D47" s="50" t="s">
        <v>664</v>
      </c>
      <c r="E47" s="54" t="s">
        <v>216</v>
      </c>
      <c r="F47" s="693">
        <v>25000</v>
      </c>
      <c r="G47" s="693"/>
      <c r="H47" s="54" t="s">
        <v>298</v>
      </c>
      <c r="I47" s="694"/>
      <c r="J47" s="694"/>
      <c r="K47" s="55"/>
      <c r="L47" s="63"/>
    </row>
    <row r="48" spans="1:12" ht="138" customHeight="1" outlineLevel="1" x14ac:dyDescent="0.2">
      <c r="A48" s="54" t="s">
        <v>662</v>
      </c>
      <c r="B48" s="50" t="s">
        <v>665</v>
      </c>
      <c r="C48" s="50" t="s">
        <v>575</v>
      </c>
      <c r="D48" s="50" t="s">
        <v>666</v>
      </c>
      <c r="E48" s="54" t="s">
        <v>216</v>
      </c>
      <c r="F48" s="693">
        <v>10000</v>
      </c>
      <c r="G48" s="693"/>
      <c r="H48" s="54" t="s">
        <v>298</v>
      </c>
      <c r="I48" s="694"/>
      <c r="J48" s="694"/>
      <c r="K48" s="55"/>
      <c r="L48" s="63"/>
    </row>
    <row r="49" spans="1:12" ht="138" customHeight="1" outlineLevel="1" x14ac:dyDescent="0.2">
      <c r="A49" s="54" t="s">
        <v>662</v>
      </c>
      <c r="B49" s="50" t="s">
        <v>667</v>
      </c>
      <c r="C49" s="50" t="s">
        <v>575</v>
      </c>
      <c r="D49" s="50" t="s">
        <v>668</v>
      </c>
      <c r="E49" s="54" t="s">
        <v>216</v>
      </c>
      <c r="F49" s="693">
        <v>12000</v>
      </c>
      <c r="G49" s="693"/>
      <c r="H49" s="54" t="s">
        <v>298</v>
      </c>
      <c r="I49" s="694"/>
      <c r="J49" s="694"/>
      <c r="K49" s="55"/>
      <c r="L49" s="63"/>
    </row>
    <row r="50" spans="1:12" ht="150.94999999999999" customHeight="1" outlineLevel="1" x14ac:dyDescent="0.2">
      <c r="A50" s="54" t="s">
        <v>669</v>
      </c>
      <c r="B50" s="50" t="s">
        <v>670</v>
      </c>
      <c r="C50" s="50" t="s">
        <v>575</v>
      </c>
      <c r="D50" s="50" t="s">
        <v>671</v>
      </c>
      <c r="E50" s="54" t="s">
        <v>216</v>
      </c>
      <c r="F50" s="693">
        <v>27000</v>
      </c>
      <c r="G50" s="693"/>
      <c r="H50" s="54" t="s">
        <v>298</v>
      </c>
      <c r="I50" s="694"/>
      <c r="J50" s="694"/>
      <c r="K50" s="55"/>
      <c r="L50" s="63"/>
    </row>
    <row r="51" spans="1:12" ht="126" customHeight="1" outlineLevel="1" x14ac:dyDescent="0.2">
      <c r="A51" s="54" t="s">
        <v>672</v>
      </c>
      <c r="B51" s="50" t="s">
        <v>673</v>
      </c>
      <c r="C51" s="50" t="s">
        <v>596</v>
      </c>
      <c r="D51" s="50" t="s">
        <v>674</v>
      </c>
      <c r="E51" s="54" t="s">
        <v>216</v>
      </c>
      <c r="F51" s="693">
        <v>8333.33</v>
      </c>
      <c r="G51" s="693"/>
      <c r="H51" s="54" t="s">
        <v>298</v>
      </c>
      <c r="I51" s="694"/>
      <c r="J51" s="694"/>
      <c r="K51" s="55"/>
      <c r="L51" s="63"/>
    </row>
    <row r="52" spans="1:12" ht="126" customHeight="1" outlineLevel="1" x14ac:dyDescent="0.2">
      <c r="A52" s="54" t="s">
        <v>672</v>
      </c>
      <c r="B52" s="50" t="s">
        <v>675</v>
      </c>
      <c r="C52" s="50" t="s">
        <v>596</v>
      </c>
      <c r="D52" s="50" t="s">
        <v>676</v>
      </c>
      <c r="E52" s="54" t="s">
        <v>216</v>
      </c>
      <c r="F52" s="693">
        <v>20833.330000000002</v>
      </c>
      <c r="G52" s="693"/>
      <c r="H52" s="54" t="s">
        <v>298</v>
      </c>
      <c r="I52" s="694"/>
      <c r="J52" s="694"/>
      <c r="K52" s="55"/>
      <c r="L52" s="63"/>
    </row>
    <row r="53" spans="1:12" ht="176.1" customHeight="1" outlineLevel="1" x14ac:dyDescent="0.2">
      <c r="A53" s="54" t="s">
        <v>677</v>
      </c>
      <c r="B53" s="50" t="s">
        <v>678</v>
      </c>
      <c r="C53" s="50" t="s">
        <v>596</v>
      </c>
      <c r="D53" s="50" t="s">
        <v>679</v>
      </c>
      <c r="E53" s="54" t="s">
        <v>216</v>
      </c>
      <c r="F53" s="693">
        <v>95000</v>
      </c>
      <c r="G53" s="693"/>
      <c r="H53" s="54" t="s">
        <v>298</v>
      </c>
      <c r="I53" s="694"/>
      <c r="J53" s="694"/>
      <c r="K53" s="55"/>
      <c r="L53" s="63"/>
    </row>
    <row r="54" spans="1:12" ht="176.1" customHeight="1" outlineLevel="1" x14ac:dyDescent="0.2">
      <c r="A54" s="54" t="s">
        <v>680</v>
      </c>
      <c r="B54" s="50" t="s">
        <v>681</v>
      </c>
      <c r="C54" s="50" t="s">
        <v>596</v>
      </c>
      <c r="D54" s="50" t="s">
        <v>682</v>
      </c>
      <c r="E54" s="54" t="s">
        <v>216</v>
      </c>
      <c r="F54" s="693">
        <v>95000</v>
      </c>
      <c r="G54" s="693"/>
      <c r="H54" s="54" t="s">
        <v>298</v>
      </c>
      <c r="I54" s="694"/>
      <c r="J54" s="694"/>
      <c r="K54" s="55"/>
      <c r="L54" s="63"/>
    </row>
    <row r="55" spans="1:12" ht="176.1" customHeight="1" outlineLevel="1" x14ac:dyDescent="0.2">
      <c r="A55" s="54" t="s">
        <v>680</v>
      </c>
      <c r="B55" s="50" t="s">
        <v>683</v>
      </c>
      <c r="C55" s="50" t="s">
        <v>596</v>
      </c>
      <c r="D55" s="50" t="s">
        <v>684</v>
      </c>
      <c r="E55" s="54" t="s">
        <v>216</v>
      </c>
      <c r="F55" s="693">
        <v>95000</v>
      </c>
      <c r="G55" s="693"/>
      <c r="H55" s="54" t="s">
        <v>298</v>
      </c>
      <c r="I55" s="694"/>
      <c r="J55" s="694"/>
      <c r="K55" s="55"/>
      <c r="L55" s="63"/>
    </row>
    <row r="56" spans="1:12" ht="176.1" customHeight="1" outlineLevel="1" x14ac:dyDescent="0.2">
      <c r="A56" s="54" t="s">
        <v>685</v>
      </c>
      <c r="B56" s="50" t="s">
        <v>686</v>
      </c>
      <c r="C56" s="50" t="s">
        <v>596</v>
      </c>
      <c r="D56" s="50" t="s">
        <v>687</v>
      </c>
      <c r="E56" s="54" t="s">
        <v>216</v>
      </c>
      <c r="F56" s="693">
        <v>95000</v>
      </c>
      <c r="G56" s="693"/>
      <c r="H56" s="54" t="s">
        <v>298</v>
      </c>
      <c r="I56" s="694"/>
      <c r="J56" s="694"/>
      <c r="K56" s="55"/>
      <c r="L56" s="63"/>
    </row>
    <row r="57" spans="1:12" ht="189" customHeight="1" outlineLevel="1" x14ac:dyDescent="0.2">
      <c r="A57" s="54" t="s">
        <v>685</v>
      </c>
      <c r="B57" s="50" t="s">
        <v>688</v>
      </c>
      <c r="C57" s="50" t="s">
        <v>596</v>
      </c>
      <c r="D57" s="50" t="s">
        <v>689</v>
      </c>
      <c r="E57" s="54" t="s">
        <v>216</v>
      </c>
      <c r="F57" s="693">
        <v>45000</v>
      </c>
      <c r="G57" s="693"/>
      <c r="H57" s="54" t="s">
        <v>298</v>
      </c>
      <c r="I57" s="694"/>
      <c r="J57" s="694"/>
      <c r="K57" s="55"/>
      <c r="L57" s="63"/>
    </row>
    <row r="58" spans="1:12" ht="176.1" customHeight="1" outlineLevel="1" x14ac:dyDescent="0.2">
      <c r="A58" s="54" t="s">
        <v>685</v>
      </c>
      <c r="B58" s="50" t="s">
        <v>690</v>
      </c>
      <c r="C58" s="50" t="s">
        <v>596</v>
      </c>
      <c r="D58" s="50" t="s">
        <v>691</v>
      </c>
      <c r="E58" s="54" t="s">
        <v>216</v>
      </c>
      <c r="F58" s="693">
        <v>20000</v>
      </c>
      <c r="G58" s="693"/>
      <c r="H58" s="54" t="s">
        <v>298</v>
      </c>
      <c r="I58" s="694"/>
      <c r="J58" s="694"/>
      <c r="K58" s="55"/>
      <c r="L58" s="63"/>
    </row>
    <row r="59" spans="1:12" ht="164.1" customHeight="1" outlineLevel="1" x14ac:dyDescent="0.2">
      <c r="A59" s="54" t="s">
        <v>685</v>
      </c>
      <c r="B59" s="50" t="s">
        <v>692</v>
      </c>
      <c r="C59" s="50" t="s">
        <v>596</v>
      </c>
      <c r="D59" s="50" t="s">
        <v>693</v>
      </c>
      <c r="E59" s="54" t="s">
        <v>216</v>
      </c>
      <c r="F59" s="693">
        <v>99500</v>
      </c>
      <c r="G59" s="693"/>
      <c r="H59" s="54" t="s">
        <v>298</v>
      </c>
      <c r="I59" s="694"/>
      <c r="J59" s="694"/>
      <c r="K59" s="55"/>
      <c r="L59" s="63"/>
    </row>
    <row r="60" spans="1:12" ht="150.94999999999999" customHeight="1" outlineLevel="1" x14ac:dyDescent="0.2">
      <c r="A60" s="54" t="s">
        <v>685</v>
      </c>
      <c r="B60" s="50" t="s">
        <v>694</v>
      </c>
      <c r="C60" s="50" t="s">
        <v>575</v>
      </c>
      <c r="D60" s="50" t="s">
        <v>695</v>
      </c>
      <c r="E60" s="54" t="s">
        <v>216</v>
      </c>
      <c r="F60" s="700">
        <v>330</v>
      </c>
      <c r="G60" s="700"/>
      <c r="H60" s="54" t="s">
        <v>298</v>
      </c>
      <c r="I60" s="694"/>
      <c r="J60" s="694"/>
      <c r="K60" s="55"/>
      <c r="L60" s="63"/>
    </row>
    <row r="61" spans="1:12" ht="150.94999999999999" customHeight="1" outlineLevel="1" x14ac:dyDescent="0.2">
      <c r="A61" s="54" t="s">
        <v>685</v>
      </c>
      <c r="B61" s="50" t="s">
        <v>696</v>
      </c>
      <c r="C61" s="50" t="s">
        <v>575</v>
      </c>
      <c r="D61" s="50" t="s">
        <v>695</v>
      </c>
      <c r="E61" s="54" t="s">
        <v>216</v>
      </c>
      <c r="F61" s="700">
        <v>400</v>
      </c>
      <c r="G61" s="700"/>
      <c r="H61" s="54" t="s">
        <v>298</v>
      </c>
      <c r="I61" s="694"/>
      <c r="J61" s="694"/>
      <c r="K61" s="55"/>
      <c r="L61" s="63"/>
    </row>
    <row r="62" spans="1:12" ht="150.94999999999999" customHeight="1" outlineLevel="1" x14ac:dyDescent="0.2">
      <c r="A62" s="54" t="s">
        <v>685</v>
      </c>
      <c r="B62" s="50" t="s">
        <v>697</v>
      </c>
      <c r="C62" s="50" t="s">
        <v>575</v>
      </c>
      <c r="D62" s="50" t="s">
        <v>695</v>
      </c>
      <c r="E62" s="54" t="s">
        <v>216</v>
      </c>
      <c r="F62" s="700">
        <v>110</v>
      </c>
      <c r="G62" s="700"/>
      <c r="H62" s="54" t="s">
        <v>298</v>
      </c>
      <c r="I62" s="694"/>
      <c r="J62" s="694"/>
      <c r="K62" s="55"/>
      <c r="L62" s="63"/>
    </row>
    <row r="63" spans="1:12" ht="150.94999999999999" customHeight="1" outlineLevel="1" x14ac:dyDescent="0.2">
      <c r="A63" s="54" t="s">
        <v>685</v>
      </c>
      <c r="B63" s="50" t="s">
        <v>698</v>
      </c>
      <c r="C63" s="50" t="s">
        <v>575</v>
      </c>
      <c r="D63" s="50" t="s">
        <v>695</v>
      </c>
      <c r="E63" s="54" t="s">
        <v>216</v>
      </c>
      <c r="F63" s="700">
        <v>100</v>
      </c>
      <c r="G63" s="700"/>
      <c r="H63" s="54" t="s">
        <v>298</v>
      </c>
      <c r="I63" s="694"/>
      <c r="J63" s="694"/>
      <c r="K63" s="55"/>
      <c r="L63" s="63"/>
    </row>
    <row r="64" spans="1:12" ht="126" customHeight="1" outlineLevel="1" x14ac:dyDescent="0.2">
      <c r="A64" s="54" t="s">
        <v>699</v>
      </c>
      <c r="B64" s="50" t="s">
        <v>700</v>
      </c>
      <c r="C64" s="50" t="s">
        <v>596</v>
      </c>
      <c r="D64" s="50" t="s">
        <v>701</v>
      </c>
      <c r="E64" s="54" t="s">
        <v>216</v>
      </c>
      <c r="F64" s="693">
        <v>83250</v>
      </c>
      <c r="G64" s="693"/>
      <c r="H64" s="54" t="s">
        <v>298</v>
      </c>
      <c r="I64" s="694"/>
      <c r="J64" s="694"/>
      <c r="K64" s="55"/>
      <c r="L64" s="63"/>
    </row>
    <row r="65" spans="1:12" ht="150.94999999999999" customHeight="1" outlineLevel="1" x14ac:dyDescent="0.2">
      <c r="A65" s="54" t="s">
        <v>702</v>
      </c>
      <c r="B65" s="50" t="s">
        <v>703</v>
      </c>
      <c r="C65" s="50" t="s">
        <v>575</v>
      </c>
      <c r="D65" s="50" t="s">
        <v>704</v>
      </c>
      <c r="E65" s="54" t="s">
        <v>216</v>
      </c>
      <c r="F65" s="693">
        <v>11000</v>
      </c>
      <c r="G65" s="693"/>
      <c r="H65" s="54" t="s">
        <v>298</v>
      </c>
      <c r="I65" s="694"/>
      <c r="J65" s="694"/>
      <c r="K65" s="55"/>
      <c r="L65" s="63"/>
    </row>
    <row r="66" spans="1:12" ht="150.94999999999999" customHeight="1" outlineLevel="1" x14ac:dyDescent="0.2">
      <c r="A66" s="54" t="s">
        <v>702</v>
      </c>
      <c r="B66" s="50" t="s">
        <v>705</v>
      </c>
      <c r="C66" s="50" t="s">
        <v>575</v>
      </c>
      <c r="D66" s="50" t="s">
        <v>704</v>
      </c>
      <c r="E66" s="54" t="s">
        <v>216</v>
      </c>
      <c r="F66" s="693">
        <v>11000</v>
      </c>
      <c r="G66" s="693"/>
      <c r="H66" s="54" t="s">
        <v>298</v>
      </c>
      <c r="I66" s="694"/>
      <c r="J66" s="694"/>
      <c r="K66" s="55"/>
      <c r="L66" s="63"/>
    </row>
    <row r="67" spans="1:12" ht="150.94999999999999" customHeight="1" outlineLevel="1" x14ac:dyDescent="0.2">
      <c r="A67" s="54" t="s">
        <v>702</v>
      </c>
      <c r="B67" s="50" t="s">
        <v>706</v>
      </c>
      <c r="C67" s="50" t="s">
        <v>575</v>
      </c>
      <c r="D67" s="50" t="s">
        <v>707</v>
      </c>
      <c r="E67" s="54" t="s">
        <v>216</v>
      </c>
      <c r="F67" s="693">
        <v>12000</v>
      </c>
      <c r="G67" s="693"/>
      <c r="H67" s="54" t="s">
        <v>298</v>
      </c>
      <c r="I67" s="694"/>
      <c r="J67" s="694"/>
      <c r="K67" s="55"/>
      <c r="L67" s="63"/>
    </row>
    <row r="68" spans="1:12" ht="150.94999999999999" customHeight="1" outlineLevel="1" x14ac:dyDescent="0.2">
      <c r="A68" s="54" t="s">
        <v>702</v>
      </c>
      <c r="B68" s="50" t="s">
        <v>708</v>
      </c>
      <c r="C68" s="50" t="s">
        <v>575</v>
      </c>
      <c r="D68" s="50" t="s">
        <v>709</v>
      </c>
      <c r="E68" s="54" t="s">
        <v>216</v>
      </c>
      <c r="F68" s="693">
        <v>27000</v>
      </c>
      <c r="G68" s="693"/>
      <c r="H68" s="54" t="s">
        <v>298</v>
      </c>
      <c r="I68" s="694"/>
      <c r="J68" s="694"/>
      <c r="K68" s="55"/>
      <c r="L68" s="63"/>
    </row>
    <row r="69" spans="1:12" ht="150.94999999999999" customHeight="1" outlineLevel="1" x14ac:dyDescent="0.2">
      <c r="A69" s="54" t="s">
        <v>702</v>
      </c>
      <c r="B69" s="50" t="s">
        <v>710</v>
      </c>
      <c r="C69" s="50" t="s">
        <v>575</v>
      </c>
      <c r="D69" s="50" t="s">
        <v>711</v>
      </c>
      <c r="E69" s="54" t="s">
        <v>216</v>
      </c>
      <c r="F69" s="693">
        <v>6000</v>
      </c>
      <c r="G69" s="693"/>
      <c r="H69" s="54" t="s">
        <v>298</v>
      </c>
      <c r="I69" s="694"/>
      <c r="J69" s="694"/>
      <c r="K69" s="55"/>
      <c r="L69" s="63"/>
    </row>
    <row r="70" spans="1:12" ht="176.1" customHeight="1" outlineLevel="1" x14ac:dyDescent="0.2">
      <c r="A70" s="54" t="s">
        <v>712</v>
      </c>
      <c r="B70" s="50" t="s">
        <v>713</v>
      </c>
      <c r="C70" s="50" t="s">
        <v>596</v>
      </c>
      <c r="D70" s="50" t="s">
        <v>714</v>
      </c>
      <c r="E70" s="54" t="s">
        <v>216</v>
      </c>
      <c r="F70" s="693">
        <v>70000</v>
      </c>
      <c r="G70" s="693"/>
      <c r="H70" s="54" t="s">
        <v>298</v>
      </c>
      <c r="I70" s="694"/>
      <c r="J70" s="694"/>
      <c r="K70" s="55"/>
      <c r="L70" s="63"/>
    </row>
    <row r="71" spans="1:12" ht="176.1" customHeight="1" outlineLevel="1" x14ac:dyDescent="0.2">
      <c r="A71" s="54" t="s">
        <v>715</v>
      </c>
      <c r="B71" s="50" t="s">
        <v>716</v>
      </c>
      <c r="C71" s="50" t="s">
        <v>596</v>
      </c>
      <c r="D71" s="50" t="s">
        <v>717</v>
      </c>
      <c r="E71" s="54" t="s">
        <v>216</v>
      </c>
      <c r="F71" s="693">
        <v>70000</v>
      </c>
      <c r="G71" s="693"/>
      <c r="H71" s="54" t="s">
        <v>298</v>
      </c>
      <c r="I71" s="694"/>
      <c r="J71" s="694"/>
      <c r="K71" s="55"/>
      <c r="L71" s="63"/>
    </row>
    <row r="72" spans="1:12" ht="138" customHeight="1" outlineLevel="1" x14ac:dyDescent="0.2">
      <c r="A72" s="54" t="s">
        <v>715</v>
      </c>
      <c r="B72" s="50" t="s">
        <v>718</v>
      </c>
      <c r="C72" s="50" t="s">
        <v>596</v>
      </c>
      <c r="D72" s="50" t="s">
        <v>719</v>
      </c>
      <c r="E72" s="54" t="s">
        <v>216</v>
      </c>
      <c r="F72" s="693">
        <v>47137.97</v>
      </c>
      <c r="G72" s="693"/>
      <c r="H72" s="54" t="s">
        <v>298</v>
      </c>
      <c r="I72" s="694"/>
      <c r="J72" s="694"/>
      <c r="K72" s="55"/>
      <c r="L72" s="63"/>
    </row>
    <row r="73" spans="1:12" ht="176.1" customHeight="1" outlineLevel="1" x14ac:dyDescent="0.2">
      <c r="A73" s="54" t="s">
        <v>720</v>
      </c>
      <c r="B73" s="50" t="s">
        <v>721</v>
      </c>
      <c r="C73" s="50" t="s">
        <v>596</v>
      </c>
      <c r="D73" s="50" t="s">
        <v>722</v>
      </c>
      <c r="E73" s="54" t="s">
        <v>216</v>
      </c>
      <c r="F73" s="693">
        <v>70000</v>
      </c>
      <c r="G73" s="693"/>
      <c r="H73" s="54" t="s">
        <v>298</v>
      </c>
      <c r="I73" s="694"/>
      <c r="J73" s="694"/>
      <c r="K73" s="55"/>
      <c r="L73" s="63"/>
    </row>
    <row r="74" spans="1:12" ht="176.1" customHeight="1" outlineLevel="1" x14ac:dyDescent="0.2">
      <c r="A74" s="54" t="s">
        <v>723</v>
      </c>
      <c r="B74" s="50" t="s">
        <v>724</v>
      </c>
      <c r="C74" s="50" t="s">
        <v>596</v>
      </c>
      <c r="D74" s="50" t="s">
        <v>725</v>
      </c>
      <c r="E74" s="54" t="s">
        <v>216</v>
      </c>
      <c r="F74" s="693">
        <v>70000</v>
      </c>
      <c r="G74" s="693"/>
      <c r="H74" s="54" t="s">
        <v>298</v>
      </c>
      <c r="I74" s="694"/>
      <c r="J74" s="694"/>
      <c r="K74" s="55"/>
      <c r="L74" s="63"/>
    </row>
    <row r="75" spans="1:12" ht="150.94999999999999" customHeight="1" outlineLevel="1" x14ac:dyDescent="0.2">
      <c r="A75" s="54" t="s">
        <v>726</v>
      </c>
      <c r="B75" s="50" t="s">
        <v>727</v>
      </c>
      <c r="C75" s="50" t="s">
        <v>575</v>
      </c>
      <c r="D75" s="50" t="s">
        <v>728</v>
      </c>
      <c r="E75" s="54" t="s">
        <v>216</v>
      </c>
      <c r="F75" s="700">
        <v>110</v>
      </c>
      <c r="G75" s="700"/>
      <c r="H75" s="54" t="s">
        <v>298</v>
      </c>
      <c r="I75" s="694"/>
      <c r="J75" s="694"/>
      <c r="K75" s="55"/>
      <c r="L75" s="63"/>
    </row>
    <row r="76" spans="1:12" ht="150.94999999999999" customHeight="1" outlineLevel="1" x14ac:dyDescent="0.2">
      <c r="A76" s="54" t="s">
        <v>726</v>
      </c>
      <c r="B76" s="50" t="s">
        <v>729</v>
      </c>
      <c r="C76" s="50" t="s">
        <v>575</v>
      </c>
      <c r="D76" s="50" t="s">
        <v>728</v>
      </c>
      <c r="E76" s="54" t="s">
        <v>216</v>
      </c>
      <c r="F76" s="700">
        <v>220</v>
      </c>
      <c r="G76" s="700"/>
      <c r="H76" s="54" t="s">
        <v>298</v>
      </c>
      <c r="I76" s="694"/>
      <c r="J76" s="694"/>
      <c r="K76" s="55"/>
      <c r="L76" s="63"/>
    </row>
    <row r="77" spans="1:12" ht="150.94999999999999" customHeight="1" outlineLevel="1" x14ac:dyDescent="0.2">
      <c r="A77" s="54" t="s">
        <v>726</v>
      </c>
      <c r="B77" s="50" t="s">
        <v>730</v>
      </c>
      <c r="C77" s="50" t="s">
        <v>575</v>
      </c>
      <c r="D77" s="50" t="s">
        <v>728</v>
      </c>
      <c r="E77" s="54" t="s">
        <v>216</v>
      </c>
      <c r="F77" s="700">
        <v>110</v>
      </c>
      <c r="G77" s="700"/>
      <c r="H77" s="54" t="s">
        <v>298</v>
      </c>
      <c r="I77" s="694"/>
      <c r="J77" s="694"/>
      <c r="K77" s="55"/>
      <c r="L77" s="63"/>
    </row>
    <row r="78" spans="1:12" ht="150.94999999999999" customHeight="1" outlineLevel="1" x14ac:dyDescent="0.2">
      <c r="A78" s="54" t="s">
        <v>726</v>
      </c>
      <c r="B78" s="50" t="s">
        <v>731</v>
      </c>
      <c r="C78" s="50" t="s">
        <v>575</v>
      </c>
      <c r="D78" s="50" t="s">
        <v>728</v>
      </c>
      <c r="E78" s="54" t="s">
        <v>216</v>
      </c>
      <c r="F78" s="700">
        <v>800</v>
      </c>
      <c r="G78" s="700"/>
      <c r="H78" s="54" t="s">
        <v>298</v>
      </c>
      <c r="I78" s="694"/>
      <c r="J78" s="694"/>
      <c r="K78" s="55"/>
      <c r="L78" s="63"/>
    </row>
    <row r="79" spans="1:12" ht="150.94999999999999" customHeight="1" outlineLevel="1" x14ac:dyDescent="0.2">
      <c r="A79" s="54" t="s">
        <v>732</v>
      </c>
      <c r="B79" s="50" t="s">
        <v>733</v>
      </c>
      <c r="C79" s="50" t="s">
        <v>575</v>
      </c>
      <c r="D79" s="50" t="s">
        <v>734</v>
      </c>
      <c r="E79" s="54" t="s">
        <v>216</v>
      </c>
      <c r="F79" s="700">
        <v>600</v>
      </c>
      <c r="G79" s="700"/>
      <c r="H79" s="54" t="s">
        <v>298</v>
      </c>
      <c r="I79" s="694"/>
      <c r="J79" s="694"/>
      <c r="K79" s="55"/>
      <c r="L79" s="63"/>
    </row>
    <row r="80" spans="1:12" ht="138" customHeight="1" outlineLevel="1" x14ac:dyDescent="0.2">
      <c r="A80" s="54" t="s">
        <v>735</v>
      </c>
      <c r="B80" s="50" t="s">
        <v>736</v>
      </c>
      <c r="C80" s="50" t="s">
        <v>596</v>
      </c>
      <c r="D80" s="50" t="s">
        <v>737</v>
      </c>
      <c r="E80" s="54" t="s">
        <v>216</v>
      </c>
      <c r="F80" s="693">
        <v>70833.33</v>
      </c>
      <c r="G80" s="693"/>
      <c r="H80" s="54" t="s">
        <v>298</v>
      </c>
      <c r="I80" s="694"/>
      <c r="J80" s="694"/>
      <c r="K80" s="55"/>
      <c r="L80" s="63"/>
    </row>
    <row r="81" spans="1:12" ht="150.94999999999999" customHeight="1" outlineLevel="1" x14ac:dyDescent="0.2">
      <c r="A81" s="54" t="s">
        <v>738</v>
      </c>
      <c r="B81" s="50" t="s">
        <v>739</v>
      </c>
      <c r="C81" s="50" t="s">
        <v>575</v>
      </c>
      <c r="D81" s="50" t="s">
        <v>740</v>
      </c>
      <c r="E81" s="54" t="s">
        <v>216</v>
      </c>
      <c r="F81" s="700">
        <v>220</v>
      </c>
      <c r="G81" s="700"/>
      <c r="H81" s="54" t="s">
        <v>298</v>
      </c>
      <c r="I81" s="694"/>
      <c r="J81" s="694"/>
      <c r="K81" s="55"/>
      <c r="L81" s="63"/>
    </row>
    <row r="82" spans="1:12" ht="150.94999999999999" customHeight="1" outlineLevel="1" x14ac:dyDescent="0.2">
      <c r="A82" s="54" t="s">
        <v>738</v>
      </c>
      <c r="B82" s="50" t="s">
        <v>739</v>
      </c>
      <c r="C82" s="50" t="s">
        <v>575</v>
      </c>
      <c r="D82" s="50" t="s">
        <v>740</v>
      </c>
      <c r="E82" s="54" t="s">
        <v>216</v>
      </c>
      <c r="F82" s="700">
        <v>110</v>
      </c>
      <c r="G82" s="700"/>
      <c r="H82" s="54" t="s">
        <v>298</v>
      </c>
      <c r="I82" s="694"/>
      <c r="J82" s="694"/>
      <c r="K82" s="55"/>
      <c r="L82" s="63"/>
    </row>
    <row r="83" spans="1:12" ht="150.94999999999999" customHeight="1" outlineLevel="1" x14ac:dyDescent="0.2">
      <c r="A83" s="54" t="s">
        <v>738</v>
      </c>
      <c r="B83" s="50" t="s">
        <v>741</v>
      </c>
      <c r="C83" s="50" t="s">
        <v>575</v>
      </c>
      <c r="D83" s="50" t="s">
        <v>740</v>
      </c>
      <c r="E83" s="54" t="s">
        <v>216</v>
      </c>
      <c r="F83" s="700">
        <v>220</v>
      </c>
      <c r="G83" s="700"/>
      <c r="H83" s="54" t="s">
        <v>298</v>
      </c>
      <c r="I83" s="694"/>
      <c r="J83" s="694"/>
      <c r="K83" s="55"/>
      <c r="L83" s="63"/>
    </row>
    <row r="84" spans="1:12" ht="150.94999999999999" customHeight="1" outlineLevel="1" x14ac:dyDescent="0.2">
      <c r="A84" s="54" t="s">
        <v>738</v>
      </c>
      <c r="B84" s="50" t="s">
        <v>742</v>
      </c>
      <c r="C84" s="50" t="s">
        <v>575</v>
      </c>
      <c r="D84" s="50" t="s">
        <v>740</v>
      </c>
      <c r="E84" s="54" t="s">
        <v>216</v>
      </c>
      <c r="F84" s="700">
        <v>300</v>
      </c>
      <c r="G84" s="700"/>
      <c r="H84" s="54" t="s">
        <v>298</v>
      </c>
      <c r="I84" s="694"/>
      <c r="J84" s="694"/>
      <c r="K84" s="55"/>
      <c r="L84" s="63"/>
    </row>
    <row r="85" spans="1:12" ht="201" customHeight="1" outlineLevel="1" x14ac:dyDescent="0.2">
      <c r="A85" s="54" t="s">
        <v>743</v>
      </c>
      <c r="B85" s="50" t="s">
        <v>744</v>
      </c>
      <c r="C85" s="50" t="s">
        <v>596</v>
      </c>
      <c r="D85" s="50" t="s">
        <v>745</v>
      </c>
      <c r="E85" s="54" t="s">
        <v>216</v>
      </c>
      <c r="F85" s="693">
        <v>39809.96</v>
      </c>
      <c r="G85" s="693"/>
      <c r="H85" s="54" t="s">
        <v>298</v>
      </c>
      <c r="I85" s="694"/>
      <c r="J85" s="694"/>
      <c r="K85" s="55"/>
      <c r="L85" s="63"/>
    </row>
    <row r="86" spans="1:12" ht="150.94999999999999" customHeight="1" outlineLevel="1" x14ac:dyDescent="0.2">
      <c r="A86" s="54" t="s">
        <v>746</v>
      </c>
      <c r="B86" s="50" t="s">
        <v>747</v>
      </c>
      <c r="C86" s="50" t="s">
        <v>575</v>
      </c>
      <c r="D86" s="50" t="s">
        <v>748</v>
      </c>
      <c r="E86" s="54" t="s">
        <v>216</v>
      </c>
      <c r="F86" s="700">
        <v>100</v>
      </c>
      <c r="G86" s="700"/>
      <c r="H86" s="54" t="s">
        <v>298</v>
      </c>
      <c r="I86" s="694"/>
      <c r="J86" s="694"/>
      <c r="K86" s="55"/>
      <c r="L86" s="63"/>
    </row>
    <row r="87" spans="1:12" ht="150.94999999999999" customHeight="1" outlineLevel="1" x14ac:dyDescent="0.2">
      <c r="A87" s="54" t="s">
        <v>746</v>
      </c>
      <c r="B87" s="50" t="s">
        <v>749</v>
      </c>
      <c r="C87" s="50" t="s">
        <v>575</v>
      </c>
      <c r="D87" s="50" t="s">
        <v>748</v>
      </c>
      <c r="E87" s="54" t="s">
        <v>216</v>
      </c>
      <c r="F87" s="700">
        <v>440</v>
      </c>
      <c r="G87" s="700"/>
      <c r="H87" s="54" t="s">
        <v>298</v>
      </c>
      <c r="I87" s="694"/>
      <c r="J87" s="694"/>
      <c r="K87" s="55"/>
      <c r="L87" s="63"/>
    </row>
    <row r="88" spans="1:12" ht="201" customHeight="1" outlineLevel="1" x14ac:dyDescent="0.2">
      <c r="A88" s="54" t="s">
        <v>750</v>
      </c>
      <c r="B88" s="50" t="s">
        <v>751</v>
      </c>
      <c r="C88" s="50" t="s">
        <v>596</v>
      </c>
      <c r="D88" s="50" t="s">
        <v>752</v>
      </c>
      <c r="E88" s="54" t="s">
        <v>216</v>
      </c>
      <c r="F88" s="693">
        <v>39809.96</v>
      </c>
      <c r="G88" s="693"/>
      <c r="H88" s="54" t="s">
        <v>298</v>
      </c>
      <c r="I88" s="694"/>
      <c r="J88" s="694"/>
      <c r="K88" s="55"/>
      <c r="L88" s="63"/>
    </row>
    <row r="89" spans="1:12" ht="12.95" customHeight="1" x14ac:dyDescent="0.2">
      <c r="A89" s="695" t="s">
        <v>299</v>
      </c>
      <c r="B89" s="695"/>
      <c r="C89" s="695"/>
      <c r="D89" s="695"/>
      <c r="E89" s="696">
        <v>1705050.21</v>
      </c>
      <c r="F89" s="696"/>
      <c r="G89" s="696"/>
      <c r="H89" s="697">
        <v>0</v>
      </c>
      <c r="I89" s="697"/>
      <c r="J89" s="697"/>
      <c r="K89" s="56"/>
      <c r="L89" s="57">
        <v>0</v>
      </c>
    </row>
    <row r="90" spans="1:12" ht="11.1" customHeight="1" x14ac:dyDescent="0.2"/>
    <row r="91" spans="1:12" s="11" customFormat="1" ht="11.1" customHeight="1" x14ac:dyDescent="0.2"/>
    <row r="92" spans="1:12" s="11" customFormat="1" ht="11.1" customHeight="1" x14ac:dyDescent="0.2">
      <c r="A92" s="698" t="s">
        <v>319</v>
      </c>
      <c r="B92" s="699"/>
      <c r="C92" s="25" t="s">
        <v>320</v>
      </c>
      <c r="D92" s="26"/>
      <c r="E92" s="26" t="s">
        <v>321</v>
      </c>
      <c r="F92" s="26"/>
      <c r="G92" s="25" t="s">
        <v>322</v>
      </c>
      <c r="H92" s="26"/>
      <c r="I92" s="26"/>
      <c r="J92" s="26"/>
    </row>
    <row r="93" spans="1:12" s="11" customFormat="1" ht="3" customHeight="1" x14ac:dyDescent="0.2">
      <c r="B93" s="28"/>
      <c r="C93" s="71" t="s">
        <v>540</v>
      </c>
      <c r="D93" s="27"/>
      <c r="E93" s="71" t="s">
        <v>540</v>
      </c>
      <c r="F93" s="27"/>
      <c r="G93" s="71" t="s">
        <v>540</v>
      </c>
      <c r="H93" s="27"/>
      <c r="I93" s="27"/>
      <c r="J93" s="27"/>
    </row>
    <row r="94" spans="1:12" ht="11.1" customHeight="1" x14ac:dyDescent="0.2">
      <c r="A94" s="28"/>
      <c r="C94" s="27" t="s">
        <v>323</v>
      </c>
      <c r="D94" s="26"/>
      <c r="E94" s="27" t="s">
        <v>180</v>
      </c>
      <c r="F94" s="26"/>
      <c r="G94" s="27" t="s">
        <v>324</v>
      </c>
      <c r="H94" s="26"/>
      <c r="I94" s="26"/>
      <c r="J94" s="26"/>
    </row>
    <row r="95" spans="1:12" s="11" customFormat="1" ht="11.1" customHeight="1" x14ac:dyDescent="0.2"/>
  </sheetData>
  <mergeCells count="173">
    <mergeCell ref="I9:J9"/>
    <mergeCell ref="A10:D10"/>
    <mergeCell ref="E10:J10"/>
    <mergeCell ref="F11:G11"/>
    <mergeCell ref="I11:J11"/>
    <mergeCell ref="F12:G12"/>
    <mergeCell ref="I12:J12"/>
    <mergeCell ref="A4:L4"/>
    <mergeCell ref="A6:L6"/>
    <mergeCell ref="A8:A9"/>
    <mergeCell ref="B8:B9"/>
    <mergeCell ref="C8:C9"/>
    <mergeCell ref="D8:D9"/>
    <mergeCell ref="E8:G8"/>
    <mergeCell ref="H8:J8"/>
    <mergeCell ref="K8:L9"/>
    <mergeCell ref="F9:G9"/>
    <mergeCell ref="F16:G16"/>
    <mergeCell ref="I16:J16"/>
    <mergeCell ref="F17:G17"/>
    <mergeCell ref="I17:J17"/>
    <mergeCell ref="F18:G18"/>
    <mergeCell ref="I18:J18"/>
    <mergeCell ref="F13:G13"/>
    <mergeCell ref="I13:J13"/>
    <mergeCell ref="F14:G14"/>
    <mergeCell ref="I14:J14"/>
    <mergeCell ref="F15:G15"/>
    <mergeCell ref="I15:J15"/>
    <mergeCell ref="F22:G22"/>
    <mergeCell ref="I22:J22"/>
    <mergeCell ref="F23:G23"/>
    <mergeCell ref="I23:J23"/>
    <mergeCell ref="F24:G24"/>
    <mergeCell ref="I24:J24"/>
    <mergeCell ref="F19:G19"/>
    <mergeCell ref="I19:J19"/>
    <mergeCell ref="F20:G20"/>
    <mergeCell ref="I20:J20"/>
    <mergeCell ref="F21:G21"/>
    <mergeCell ref="I21:J21"/>
    <mergeCell ref="F28:G28"/>
    <mergeCell ref="I28:J28"/>
    <mergeCell ref="F29:G29"/>
    <mergeCell ref="I29:J29"/>
    <mergeCell ref="F30:G30"/>
    <mergeCell ref="I30:J30"/>
    <mergeCell ref="F25:G25"/>
    <mergeCell ref="I25:J25"/>
    <mergeCell ref="F26:G26"/>
    <mergeCell ref="I26:J26"/>
    <mergeCell ref="F27:G27"/>
    <mergeCell ref="I27:J27"/>
    <mergeCell ref="F34:G34"/>
    <mergeCell ref="I34:J34"/>
    <mergeCell ref="F35:G35"/>
    <mergeCell ref="I35:J35"/>
    <mergeCell ref="F36:G36"/>
    <mergeCell ref="I36:J36"/>
    <mergeCell ref="F31:G31"/>
    <mergeCell ref="I31:J31"/>
    <mergeCell ref="F32:G32"/>
    <mergeCell ref="I32:J32"/>
    <mergeCell ref="F33:G33"/>
    <mergeCell ref="I33:J33"/>
    <mergeCell ref="F40:G40"/>
    <mergeCell ref="I40:J40"/>
    <mergeCell ref="F41:G41"/>
    <mergeCell ref="I41:J41"/>
    <mergeCell ref="F42:G42"/>
    <mergeCell ref="I42:J42"/>
    <mergeCell ref="F37:G37"/>
    <mergeCell ref="I37:J37"/>
    <mergeCell ref="F38:G38"/>
    <mergeCell ref="I38:J38"/>
    <mergeCell ref="F39:G39"/>
    <mergeCell ref="I39:J39"/>
    <mergeCell ref="F46:G46"/>
    <mergeCell ref="I46:J46"/>
    <mergeCell ref="F47:G47"/>
    <mergeCell ref="I47:J47"/>
    <mergeCell ref="F48:G48"/>
    <mergeCell ref="I48:J48"/>
    <mergeCell ref="F43:G43"/>
    <mergeCell ref="I43:J43"/>
    <mergeCell ref="F44:G44"/>
    <mergeCell ref="I44:J44"/>
    <mergeCell ref="F45:G45"/>
    <mergeCell ref="I45:J45"/>
    <mergeCell ref="F52:G52"/>
    <mergeCell ref="I52:J52"/>
    <mergeCell ref="F53:G53"/>
    <mergeCell ref="I53:J53"/>
    <mergeCell ref="F54:G54"/>
    <mergeCell ref="I54:J54"/>
    <mergeCell ref="F49:G49"/>
    <mergeCell ref="I49:J49"/>
    <mergeCell ref="F50:G50"/>
    <mergeCell ref="I50:J50"/>
    <mergeCell ref="F51:G51"/>
    <mergeCell ref="I51:J51"/>
    <mergeCell ref="F58:G58"/>
    <mergeCell ref="I58:J58"/>
    <mergeCell ref="F59:G59"/>
    <mergeCell ref="I59:J59"/>
    <mergeCell ref="F60:G60"/>
    <mergeCell ref="I60:J60"/>
    <mergeCell ref="F55:G55"/>
    <mergeCell ref="I55:J55"/>
    <mergeCell ref="F56:G56"/>
    <mergeCell ref="I56:J56"/>
    <mergeCell ref="F57:G57"/>
    <mergeCell ref="I57:J57"/>
    <mergeCell ref="F64:G64"/>
    <mergeCell ref="I64:J64"/>
    <mergeCell ref="F65:G65"/>
    <mergeCell ref="I65:J65"/>
    <mergeCell ref="F66:G66"/>
    <mergeCell ref="I66:J66"/>
    <mergeCell ref="F61:G61"/>
    <mergeCell ref="I61:J61"/>
    <mergeCell ref="F62:G62"/>
    <mergeCell ref="I62:J62"/>
    <mergeCell ref="F63:G63"/>
    <mergeCell ref="I63:J63"/>
    <mergeCell ref="F70:G70"/>
    <mergeCell ref="I70:J70"/>
    <mergeCell ref="F71:G71"/>
    <mergeCell ref="I71:J71"/>
    <mergeCell ref="F72:G72"/>
    <mergeCell ref="I72:J72"/>
    <mergeCell ref="F67:G67"/>
    <mergeCell ref="I67:J67"/>
    <mergeCell ref="F68:G68"/>
    <mergeCell ref="I68:J68"/>
    <mergeCell ref="F69:G69"/>
    <mergeCell ref="I69:J69"/>
    <mergeCell ref="F76:G76"/>
    <mergeCell ref="I76:J76"/>
    <mergeCell ref="F77:G77"/>
    <mergeCell ref="I77:J77"/>
    <mergeCell ref="F78:G78"/>
    <mergeCell ref="I78:J78"/>
    <mergeCell ref="F73:G73"/>
    <mergeCell ref="I73:J73"/>
    <mergeCell ref="F74:G74"/>
    <mergeCell ref="I74:J74"/>
    <mergeCell ref="F75:G75"/>
    <mergeCell ref="I75:J75"/>
    <mergeCell ref="F82:G82"/>
    <mergeCell ref="I82:J82"/>
    <mergeCell ref="F83:G83"/>
    <mergeCell ref="I83:J83"/>
    <mergeCell ref="F84:G84"/>
    <mergeCell ref="I84:J84"/>
    <mergeCell ref="F79:G79"/>
    <mergeCell ref="I79:J79"/>
    <mergeCell ref="F80:G80"/>
    <mergeCell ref="I80:J80"/>
    <mergeCell ref="F81:G81"/>
    <mergeCell ref="I81:J81"/>
    <mergeCell ref="F88:G88"/>
    <mergeCell ref="I88:J88"/>
    <mergeCell ref="A89:D89"/>
    <mergeCell ref="E89:G89"/>
    <mergeCell ref="H89:J89"/>
    <mergeCell ref="A92:B92"/>
    <mergeCell ref="F85:G85"/>
    <mergeCell ref="I85:J85"/>
    <mergeCell ref="F86:G86"/>
    <mergeCell ref="I86:J86"/>
    <mergeCell ref="F87:G87"/>
    <mergeCell ref="I87:J8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9"/>
  <sheetViews>
    <sheetView topLeftCell="A2" workbookViewId="0">
      <selection activeCell="M18" sqref="M18"/>
    </sheetView>
  </sheetViews>
  <sheetFormatPr defaultColWidth="9.140625" defaultRowHeight="12.75" x14ac:dyDescent="0.2"/>
  <cols>
    <col min="1" max="1" width="6.140625" style="101" customWidth="1"/>
    <col min="2" max="2" width="51.28515625" style="101" customWidth="1"/>
    <col min="3" max="3" width="12.7109375" style="101" customWidth="1"/>
    <col min="4" max="4" width="12" style="101" customWidth="1"/>
    <col min="5" max="5" width="11.85546875" style="101" customWidth="1"/>
    <col min="6" max="6" width="11.42578125" style="101" customWidth="1"/>
    <col min="7" max="7" width="12.140625" style="101" customWidth="1"/>
    <col min="8" max="8" width="12.28515625" style="101" customWidth="1"/>
    <col min="9" max="10" width="12" style="101" customWidth="1"/>
    <col min="11" max="11" width="17.85546875" style="101" customWidth="1"/>
    <col min="12" max="12" width="12.42578125" style="101" customWidth="1"/>
    <col min="13" max="13" width="12.7109375" style="101" customWidth="1"/>
    <col min="14" max="14" width="11.7109375" style="101" customWidth="1"/>
    <col min="15" max="15" width="13.42578125" style="101" customWidth="1"/>
    <col min="16" max="16" width="12" style="101" customWidth="1"/>
    <col min="17" max="17" width="12.28515625" style="101" customWidth="1"/>
    <col min="18" max="18" width="14.7109375" style="101" customWidth="1"/>
    <col min="19" max="19" width="11.42578125" style="101" customWidth="1"/>
    <col min="20" max="20" width="13.42578125" style="101" customWidth="1"/>
    <col min="21" max="22" width="12" style="101" customWidth="1"/>
    <col min="23" max="24" width="10.85546875" style="101" hidden="1" customWidth="1"/>
    <col min="25" max="25" width="8" style="101" hidden="1" customWidth="1"/>
    <col min="26" max="29" width="10.85546875" style="101" hidden="1" customWidth="1"/>
    <col min="30" max="30" width="8" style="101" hidden="1" customWidth="1"/>
    <col min="31" max="31" width="10.85546875" style="101" hidden="1" customWidth="1"/>
    <col min="32" max="32" width="11.7109375" style="101" hidden="1" customWidth="1"/>
    <col min="33" max="33" width="10.85546875" style="101" hidden="1" customWidth="1"/>
    <col min="34" max="34" width="10.140625" style="101" hidden="1" customWidth="1"/>
    <col min="35" max="35" width="7.7109375" style="101" hidden="1" customWidth="1"/>
    <col min="36" max="36" width="11.42578125" style="101" hidden="1" customWidth="1"/>
    <col min="37" max="37" width="11.140625" style="101" hidden="1" customWidth="1"/>
    <col min="38" max="43" width="0" style="101" hidden="1" customWidth="1"/>
    <col min="44" max="16384" width="9.140625" style="101"/>
  </cols>
  <sheetData>
    <row r="1" spans="1:252" ht="15" customHeight="1" x14ac:dyDescent="0.2">
      <c r="A1" s="100"/>
      <c r="B1" s="100"/>
      <c r="C1" s="100"/>
      <c r="D1" s="100"/>
      <c r="E1" s="100"/>
      <c r="G1" s="100"/>
      <c r="H1" s="100"/>
      <c r="I1" s="100"/>
      <c r="J1" s="100"/>
      <c r="K1" s="100"/>
      <c r="L1" s="102"/>
      <c r="M1" s="102"/>
      <c r="N1" s="103"/>
      <c r="O1" s="103"/>
      <c r="P1" s="103"/>
      <c r="Q1" s="103"/>
    </row>
    <row r="2" spans="1:252" ht="20.25" x14ac:dyDescent="0.3">
      <c r="T2" s="104"/>
      <c r="U2" s="105" t="s">
        <v>753</v>
      </c>
      <c r="AJ2" s="106" t="s">
        <v>753</v>
      </c>
      <c r="IR2" s="101" t="s">
        <v>321</v>
      </c>
    </row>
    <row r="3" spans="1:252" ht="18" customHeight="1" x14ac:dyDescent="0.2">
      <c r="S3" s="720"/>
      <c r="T3" s="721"/>
    </row>
    <row r="4" spans="1:252" ht="29.25" customHeight="1" x14ac:dyDescent="0.2">
      <c r="A4" s="722" t="str">
        <f>"Баланс электрической энергии по сетям ВН, СН1, СН2, и НН в сетях "&amp;"ООО ""РСК"""</f>
        <v>Баланс электрической энергии по сетям ВН, СН1, СН2, и НН в сетях ООО "РСК"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</row>
    <row r="5" spans="1:252" ht="17.25" customHeight="1" thickBot="1" x14ac:dyDescent="0.3">
      <c r="AJ5" s="105" t="s">
        <v>754</v>
      </c>
    </row>
    <row r="6" spans="1:252" s="105" customFormat="1" ht="21.75" customHeight="1" x14ac:dyDescent="0.25">
      <c r="A6" s="723" t="s">
        <v>755</v>
      </c>
      <c r="B6" s="725" t="s">
        <v>300</v>
      </c>
      <c r="C6" s="727" t="s">
        <v>756</v>
      </c>
      <c r="D6" s="728"/>
      <c r="E6" s="728"/>
      <c r="F6" s="728"/>
      <c r="G6" s="729"/>
      <c r="H6" s="715" t="s">
        <v>757</v>
      </c>
      <c r="I6" s="716"/>
      <c r="J6" s="716"/>
      <c r="K6" s="716"/>
      <c r="L6" s="717"/>
      <c r="M6" s="715" t="s">
        <v>758</v>
      </c>
      <c r="N6" s="716"/>
      <c r="O6" s="716"/>
      <c r="P6" s="716"/>
      <c r="Q6" s="716"/>
      <c r="R6" s="715" t="s">
        <v>759</v>
      </c>
      <c r="S6" s="716"/>
      <c r="T6" s="716"/>
      <c r="U6" s="716"/>
      <c r="V6" s="717"/>
      <c r="W6" s="715" t="s">
        <v>760</v>
      </c>
      <c r="X6" s="716"/>
      <c r="Y6" s="716"/>
      <c r="Z6" s="716"/>
      <c r="AA6" s="717"/>
      <c r="AB6" s="715" t="s">
        <v>761</v>
      </c>
      <c r="AC6" s="716"/>
      <c r="AD6" s="716"/>
      <c r="AE6" s="716"/>
      <c r="AF6" s="716"/>
      <c r="AG6" s="715" t="s">
        <v>762</v>
      </c>
      <c r="AH6" s="716"/>
      <c r="AI6" s="716"/>
      <c r="AJ6" s="716"/>
      <c r="AK6" s="717"/>
    </row>
    <row r="7" spans="1:252" s="105" customFormat="1" ht="24" customHeight="1" thickBot="1" x14ac:dyDescent="0.3">
      <c r="A7" s="724"/>
      <c r="B7" s="726"/>
      <c r="C7" s="107" t="s">
        <v>179</v>
      </c>
      <c r="D7" s="108" t="s">
        <v>175</v>
      </c>
      <c r="E7" s="108" t="s">
        <v>176</v>
      </c>
      <c r="F7" s="108" t="s">
        <v>177</v>
      </c>
      <c r="G7" s="109" t="s">
        <v>178</v>
      </c>
      <c r="H7" s="107" t="s">
        <v>179</v>
      </c>
      <c r="I7" s="108" t="s">
        <v>175</v>
      </c>
      <c r="J7" s="108" t="s">
        <v>176</v>
      </c>
      <c r="K7" s="108" t="s">
        <v>177</v>
      </c>
      <c r="L7" s="109" t="s">
        <v>178</v>
      </c>
      <c r="M7" s="107" t="s">
        <v>179</v>
      </c>
      <c r="N7" s="108" t="s">
        <v>175</v>
      </c>
      <c r="O7" s="108" t="s">
        <v>176</v>
      </c>
      <c r="P7" s="108" t="s">
        <v>177</v>
      </c>
      <c r="Q7" s="110" t="s">
        <v>178</v>
      </c>
      <c r="R7" s="107" t="s">
        <v>179</v>
      </c>
      <c r="S7" s="108" t="s">
        <v>175</v>
      </c>
      <c r="T7" s="108" t="s">
        <v>176</v>
      </c>
      <c r="U7" s="108" t="s">
        <v>177</v>
      </c>
      <c r="V7" s="109" t="s">
        <v>178</v>
      </c>
      <c r="W7" s="107" t="s">
        <v>179</v>
      </c>
      <c r="X7" s="108" t="s">
        <v>175</v>
      </c>
      <c r="Y7" s="108" t="s">
        <v>176</v>
      </c>
      <c r="Z7" s="108" t="s">
        <v>177</v>
      </c>
      <c r="AA7" s="109" t="s">
        <v>178</v>
      </c>
      <c r="AB7" s="107" t="s">
        <v>179</v>
      </c>
      <c r="AC7" s="108" t="s">
        <v>175</v>
      </c>
      <c r="AD7" s="108" t="s">
        <v>176</v>
      </c>
      <c r="AE7" s="108" t="s">
        <v>177</v>
      </c>
      <c r="AF7" s="110" t="s">
        <v>178</v>
      </c>
      <c r="AG7" s="107" t="s">
        <v>179</v>
      </c>
      <c r="AH7" s="108" t="s">
        <v>175</v>
      </c>
      <c r="AI7" s="108" t="s">
        <v>176</v>
      </c>
      <c r="AJ7" s="108" t="s">
        <v>177</v>
      </c>
      <c r="AK7" s="109" t="s">
        <v>178</v>
      </c>
    </row>
    <row r="8" spans="1:252" s="119" customFormat="1" ht="16.5" customHeight="1" thickBot="1" x14ac:dyDescent="0.25">
      <c r="A8" s="111">
        <v>1</v>
      </c>
      <c r="B8" s="112">
        <v>2</v>
      </c>
      <c r="C8" s="113">
        <v>3</v>
      </c>
      <c r="D8" s="114">
        <v>4</v>
      </c>
      <c r="E8" s="114">
        <v>5</v>
      </c>
      <c r="F8" s="114">
        <v>6</v>
      </c>
      <c r="G8" s="115">
        <v>7</v>
      </c>
      <c r="H8" s="111">
        <v>8</v>
      </c>
      <c r="I8" s="116">
        <v>9</v>
      </c>
      <c r="J8" s="116">
        <v>10</v>
      </c>
      <c r="K8" s="116">
        <v>11</v>
      </c>
      <c r="L8" s="117">
        <v>12</v>
      </c>
      <c r="M8" s="111">
        <v>13</v>
      </c>
      <c r="N8" s="116">
        <v>14</v>
      </c>
      <c r="O8" s="116">
        <v>15</v>
      </c>
      <c r="P8" s="116">
        <v>16</v>
      </c>
      <c r="Q8" s="118">
        <v>17</v>
      </c>
      <c r="R8" s="111">
        <v>18</v>
      </c>
      <c r="S8" s="116">
        <v>19</v>
      </c>
      <c r="T8" s="116">
        <v>20</v>
      </c>
      <c r="U8" s="116">
        <v>21</v>
      </c>
      <c r="V8" s="117">
        <v>22</v>
      </c>
      <c r="W8" s="111">
        <v>13</v>
      </c>
      <c r="X8" s="116">
        <v>14</v>
      </c>
      <c r="Y8" s="116">
        <v>15</v>
      </c>
      <c r="Z8" s="116">
        <v>16</v>
      </c>
      <c r="AA8" s="117">
        <v>17</v>
      </c>
      <c r="AB8" s="111">
        <v>13</v>
      </c>
      <c r="AC8" s="116">
        <v>14</v>
      </c>
      <c r="AD8" s="116">
        <v>15</v>
      </c>
      <c r="AE8" s="116">
        <v>16</v>
      </c>
      <c r="AF8" s="118">
        <v>17</v>
      </c>
      <c r="AG8" s="111">
        <v>13</v>
      </c>
      <c r="AH8" s="116">
        <v>14</v>
      </c>
      <c r="AI8" s="116">
        <v>15</v>
      </c>
      <c r="AJ8" s="116">
        <v>16</v>
      </c>
      <c r="AK8" s="117">
        <v>17</v>
      </c>
    </row>
    <row r="9" spans="1:252" s="105" customFormat="1" ht="30" customHeight="1" x14ac:dyDescent="0.25">
      <c r="A9" s="120" t="s">
        <v>166</v>
      </c>
      <c r="B9" s="121" t="s">
        <v>763</v>
      </c>
      <c r="C9" s="122">
        <f>C19+C21+C22</f>
        <v>189.57614300000003</v>
      </c>
      <c r="D9" s="123">
        <f>D15+D16+D17+D18</f>
        <v>52.470811999999988</v>
      </c>
      <c r="E9" s="123">
        <f>E10+E15+E16+E17+E18</f>
        <v>59.176252999999996</v>
      </c>
      <c r="F9" s="123">
        <f>F10+F15+F16+F17+F18</f>
        <v>94.701989999999967</v>
      </c>
      <c r="G9" s="124">
        <f>G10+G15+G16+G17+G18</f>
        <v>32.669795999999963</v>
      </c>
      <c r="H9" s="122">
        <f>H19+H21+H22</f>
        <v>136.51254400000005</v>
      </c>
      <c r="I9" s="123">
        <f>I15+I16+I17+I18</f>
        <v>45.552858999999998</v>
      </c>
      <c r="J9" s="123">
        <f>J10+J15+J16+J17+J18</f>
        <v>32.127045000000038</v>
      </c>
      <c r="K9" s="125">
        <f>K10+K15+K16+K17+K18</f>
        <v>67.321800000000025</v>
      </c>
      <c r="L9" s="124">
        <f>L10+L15+L16+L17+L18</f>
        <v>34.439821999999992</v>
      </c>
      <c r="M9" s="126">
        <f>M19+M21+M22</f>
        <v>129.632046</v>
      </c>
      <c r="N9" s="127">
        <f>N15+N16+N17+N18</f>
        <v>43.256906999999998</v>
      </c>
      <c r="O9" s="127">
        <f>O10+O15+O16+O17+O18</f>
        <v>30.507778999999999</v>
      </c>
      <c r="P9" s="127">
        <f>P10+P15+P16+P17+P18</f>
        <v>63.947054000000001</v>
      </c>
      <c r="Q9" s="128">
        <f>Q10+Q15+Q16+Q17+Q18</f>
        <v>32.683399999999999</v>
      </c>
      <c r="R9" s="122">
        <f>R19+R21+R22</f>
        <v>266.14459000000005</v>
      </c>
      <c r="S9" s="123">
        <f>S15+S16+S17+S18</f>
        <v>88.809765999999996</v>
      </c>
      <c r="T9" s="123">
        <f>T10+T15+T16+T17+T18</f>
        <v>62.634824000000037</v>
      </c>
      <c r="U9" s="123">
        <f>U10+U15+U16+U17+U18</f>
        <v>131.26885400000003</v>
      </c>
      <c r="V9" s="124">
        <f>V10+V15+V16+V17+V18</f>
        <v>67.123221999999998</v>
      </c>
      <c r="W9" s="129">
        <f>W19+W21+W22</f>
        <v>105.42935399</v>
      </c>
      <c r="X9" s="130">
        <f>X15+X16+X17+X18</f>
        <v>46.008387589999998</v>
      </c>
      <c r="Y9" s="131">
        <f>Y10+Y15+Y16+Y17+Y18</f>
        <v>0</v>
      </c>
      <c r="Z9" s="130">
        <f>Z10+Z15+Z16+Z17+Z18</f>
        <v>105.42935399</v>
      </c>
      <c r="AA9" s="132">
        <f>AA10+AA15+AA16+AA17+AA18</f>
        <v>102.82378854149987</v>
      </c>
      <c r="AB9" s="129">
        <f>AB19+AB21+AB22</f>
        <v>100.11550967000001</v>
      </c>
      <c r="AC9" s="130">
        <f>AC15+AC16+AC17+AC18</f>
        <v>43.689476069999998</v>
      </c>
      <c r="AD9" s="123">
        <f>AD10+AD15+AD16+AD17+AD18</f>
        <v>0</v>
      </c>
      <c r="AE9" s="130">
        <f>AE10+AE15+AE16+AE17+AE18</f>
        <v>100.11550967000001</v>
      </c>
      <c r="AF9" s="133">
        <f>AF10+AF15+AF16+AF17+AF18</f>
        <v>97.580936297199941</v>
      </c>
      <c r="AG9" s="129">
        <f>AG19+AG21+AG22</f>
        <v>205.54486366000003</v>
      </c>
      <c r="AH9" s="130">
        <f>AH15+AH16+AH17+AH18</f>
        <v>89.697863659999996</v>
      </c>
      <c r="AI9" s="131">
        <f>AI10+AI15+AI16+AI17+AI18</f>
        <v>0</v>
      </c>
      <c r="AJ9" s="130">
        <f>AJ10+AJ15+AJ16+AJ17+AJ18</f>
        <v>205.54486366</v>
      </c>
      <c r="AK9" s="132">
        <f>AK10+AK15+AK16+AK17+AK18</f>
        <v>200.40471593114708</v>
      </c>
      <c r="AS9" s="134"/>
    </row>
    <row r="10" spans="1:252" s="105" customFormat="1" ht="18.75" x14ac:dyDescent="0.25">
      <c r="A10" s="135" t="s">
        <v>167</v>
      </c>
      <c r="B10" s="136" t="s">
        <v>764</v>
      </c>
      <c r="C10" s="137" t="s">
        <v>39</v>
      </c>
      <c r="D10" s="138" t="s">
        <v>39</v>
      </c>
      <c r="E10" s="139">
        <f>E12</f>
        <v>0</v>
      </c>
      <c r="F10" s="139">
        <f>F12+F13</f>
        <v>16.772911999999977</v>
      </c>
      <c r="G10" s="140">
        <f>G12+G13+G14</f>
        <v>32.669795999999963</v>
      </c>
      <c r="H10" s="137" t="s">
        <v>39</v>
      </c>
      <c r="I10" s="138" t="s">
        <v>39</v>
      </c>
      <c r="J10" s="139">
        <f>J12</f>
        <v>0</v>
      </c>
      <c r="K10" s="139">
        <f>K12+K13</f>
        <v>8.4891600000000338</v>
      </c>
      <c r="L10" s="140">
        <f>L12+L13+L14</f>
        <v>34.439821999999992</v>
      </c>
      <c r="M10" s="141" t="s">
        <v>39</v>
      </c>
      <c r="N10" s="142" t="s">
        <v>39</v>
      </c>
      <c r="O10" s="143">
        <f>O12</f>
        <v>0</v>
      </c>
      <c r="P10" s="143">
        <f>P12+P13</f>
        <v>8.0796939999999999</v>
      </c>
      <c r="Q10" s="144">
        <f>Q12+Q13+Q14</f>
        <v>32.683399999999999</v>
      </c>
      <c r="R10" s="137" t="s">
        <v>39</v>
      </c>
      <c r="S10" s="145" t="s">
        <v>39</v>
      </c>
      <c r="T10" s="139">
        <f>T12</f>
        <v>0</v>
      </c>
      <c r="U10" s="139">
        <f>U12+U13</f>
        <v>16.56885400000003</v>
      </c>
      <c r="V10" s="140">
        <f>V12+V13+V14</f>
        <v>67.123221999999998</v>
      </c>
      <c r="W10" s="146" t="s">
        <v>39</v>
      </c>
      <c r="X10" s="147" t="s">
        <v>39</v>
      </c>
      <c r="Y10" s="148">
        <f>Y12</f>
        <v>0</v>
      </c>
      <c r="Z10" s="149">
        <f>Z12+Z13</f>
        <v>46.008387589999998</v>
      </c>
      <c r="AA10" s="150">
        <f>AA12+AA13+AA14</f>
        <v>102.82378854149987</v>
      </c>
      <c r="AB10" s="146" t="s">
        <v>39</v>
      </c>
      <c r="AC10" s="147" t="s">
        <v>39</v>
      </c>
      <c r="AD10" s="139">
        <f>AD12</f>
        <v>0</v>
      </c>
      <c r="AE10" s="149">
        <f>AE12+AE13</f>
        <v>43.689476069999998</v>
      </c>
      <c r="AF10" s="151">
        <f>AF12+AF13+AF14</f>
        <v>97.580936297199941</v>
      </c>
      <c r="AG10" s="146" t="s">
        <v>39</v>
      </c>
      <c r="AH10" s="147" t="s">
        <v>39</v>
      </c>
      <c r="AI10" s="148">
        <f>AI12</f>
        <v>0</v>
      </c>
      <c r="AJ10" s="149">
        <f>AJ12+AJ13</f>
        <v>89.697863659999996</v>
      </c>
      <c r="AK10" s="150">
        <f>AK12+AK13+AK14</f>
        <v>200.40471593114708</v>
      </c>
    </row>
    <row r="11" spans="1:252" s="105" customFormat="1" ht="18.75" x14ac:dyDescent="0.25">
      <c r="A11" s="135"/>
      <c r="B11" s="136" t="s">
        <v>765</v>
      </c>
      <c r="C11" s="137" t="s">
        <v>39</v>
      </c>
      <c r="D11" s="152" t="s">
        <v>39</v>
      </c>
      <c r="E11" s="152" t="s">
        <v>39</v>
      </c>
      <c r="F11" s="152" t="s">
        <v>39</v>
      </c>
      <c r="G11" s="153" t="s">
        <v>39</v>
      </c>
      <c r="H11" s="137" t="s">
        <v>39</v>
      </c>
      <c r="I11" s="152" t="s">
        <v>39</v>
      </c>
      <c r="J11" s="152" t="s">
        <v>39</v>
      </c>
      <c r="K11" s="152" t="s">
        <v>39</v>
      </c>
      <c r="L11" s="153" t="s">
        <v>39</v>
      </c>
      <c r="M11" s="141" t="s">
        <v>39</v>
      </c>
      <c r="N11" s="154" t="s">
        <v>39</v>
      </c>
      <c r="O11" s="154" t="s">
        <v>39</v>
      </c>
      <c r="P11" s="154" t="s">
        <v>39</v>
      </c>
      <c r="Q11" s="155" t="s">
        <v>39</v>
      </c>
      <c r="R11" s="137" t="s">
        <v>39</v>
      </c>
      <c r="S11" s="156" t="s">
        <v>39</v>
      </c>
      <c r="T11" s="152" t="s">
        <v>39</v>
      </c>
      <c r="U11" s="152" t="s">
        <v>39</v>
      </c>
      <c r="V11" s="153" t="s">
        <v>39</v>
      </c>
      <c r="W11" s="146" t="s">
        <v>39</v>
      </c>
      <c r="X11" s="157" t="s">
        <v>39</v>
      </c>
      <c r="Y11" s="158" t="s">
        <v>39</v>
      </c>
      <c r="Z11" s="157" t="s">
        <v>39</v>
      </c>
      <c r="AA11" s="159" t="s">
        <v>39</v>
      </c>
      <c r="AB11" s="146" t="s">
        <v>39</v>
      </c>
      <c r="AC11" s="157" t="s">
        <v>39</v>
      </c>
      <c r="AD11" s="152" t="s">
        <v>39</v>
      </c>
      <c r="AE11" s="157" t="s">
        <v>39</v>
      </c>
      <c r="AF11" s="160" t="s">
        <v>39</v>
      </c>
      <c r="AG11" s="146" t="s">
        <v>39</v>
      </c>
      <c r="AH11" s="157" t="s">
        <v>39</v>
      </c>
      <c r="AI11" s="158" t="s">
        <v>39</v>
      </c>
      <c r="AJ11" s="157" t="s">
        <v>39</v>
      </c>
      <c r="AK11" s="159" t="s">
        <v>39</v>
      </c>
    </row>
    <row r="12" spans="1:252" s="105" customFormat="1" ht="18.75" x14ac:dyDescent="0.25">
      <c r="A12" s="135" t="s">
        <v>766</v>
      </c>
      <c r="B12" s="136" t="s">
        <v>175</v>
      </c>
      <c r="C12" s="137" t="s">
        <v>39</v>
      </c>
      <c r="D12" s="161" t="s">
        <v>39</v>
      </c>
      <c r="E12" s="162"/>
      <c r="F12" s="163">
        <f>D9-D19-D21-D22-E12-G12</f>
        <v>-1.4210854715202004E-14</v>
      </c>
      <c r="G12" s="164"/>
      <c r="H12" s="137" t="s">
        <v>39</v>
      </c>
      <c r="I12" s="161" t="s">
        <v>39</v>
      </c>
      <c r="J12" s="162"/>
      <c r="K12" s="163">
        <f>I9-I19-I21-I22-J12-L12</f>
        <v>0</v>
      </c>
      <c r="L12" s="164"/>
      <c r="M12" s="141" t="s">
        <v>39</v>
      </c>
      <c r="N12" s="142" t="s">
        <v>39</v>
      </c>
      <c r="O12" s="165"/>
      <c r="P12" s="143">
        <f>N9-N19-N21-N22-O12-Q12</f>
        <v>0</v>
      </c>
      <c r="Q12" s="166"/>
      <c r="R12" s="137" t="s">
        <v>39</v>
      </c>
      <c r="S12" s="167" t="s">
        <v>39</v>
      </c>
      <c r="T12" s="162"/>
      <c r="U12" s="163">
        <f>S9-S19-S21-S22-T12-V12</f>
        <v>0</v>
      </c>
      <c r="V12" s="164"/>
      <c r="W12" s="146" t="s">
        <v>39</v>
      </c>
      <c r="X12" s="168" t="s">
        <v>39</v>
      </c>
      <c r="Y12" s="169"/>
      <c r="Z12" s="170">
        <f>X9-X19-X21-X22-Y12-AA12</f>
        <v>46.008387589999998</v>
      </c>
      <c r="AA12" s="171"/>
      <c r="AB12" s="146" t="s">
        <v>39</v>
      </c>
      <c r="AC12" s="168" t="s">
        <v>39</v>
      </c>
      <c r="AD12" s="162"/>
      <c r="AE12" s="170">
        <f>AC9-AC19-AC21-AC22-AD12-AF12</f>
        <v>43.689476069999998</v>
      </c>
      <c r="AF12" s="172"/>
      <c r="AG12" s="146" t="s">
        <v>39</v>
      </c>
      <c r="AH12" s="168" t="s">
        <v>39</v>
      </c>
      <c r="AI12" s="169"/>
      <c r="AJ12" s="170">
        <f>AH9-AH19-AH21-AH22-AI12-AK12</f>
        <v>89.697863659999996</v>
      </c>
      <c r="AK12" s="171"/>
    </row>
    <row r="13" spans="1:252" s="105" customFormat="1" ht="18.75" x14ac:dyDescent="0.25">
      <c r="A13" s="135" t="s">
        <v>767</v>
      </c>
      <c r="B13" s="136" t="s">
        <v>176</v>
      </c>
      <c r="C13" s="137" t="s">
        <v>39</v>
      </c>
      <c r="D13" s="161" t="s">
        <v>39</v>
      </c>
      <c r="E13" s="161" t="s">
        <v>39</v>
      </c>
      <c r="F13" s="163">
        <f>E9-E19-E21-E22-G13</f>
        <v>16.772911999999991</v>
      </c>
      <c r="G13" s="164"/>
      <c r="H13" s="137" t="s">
        <v>39</v>
      </c>
      <c r="I13" s="161" t="s">
        <v>39</v>
      </c>
      <c r="J13" s="161" t="s">
        <v>39</v>
      </c>
      <c r="K13" s="163">
        <f>J9-J19-J21-J22-L13</f>
        <v>8.4891600000000338</v>
      </c>
      <c r="L13" s="164"/>
      <c r="M13" s="141" t="s">
        <v>39</v>
      </c>
      <c r="N13" s="142" t="s">
        <v>39</v>
      </c>
      <c r="O13" s="142" t="s">
        <v>39</v>
      </c>
      <c r="P13" s="143">
        <f>O9-O19-O21-O22-Q13</f>
        <v>8.0796939999999999</v>
      </c>
      <c r="Q13" s="166"/>
      <c r="R13" s="137" t="s">
        <v>39</v>
      </c>
      <c r="S13" s="167" t="s">
        <v>39</v>
      </c>
      <c r="T13" s="161" t="s">
        <v>39</v>
      </c>
      <c r="U13" s="163">
        <f>T9-T19-T21-T22-V13</f>
        <v>16.56885400000003</v>
      </c>
      <c r="V13" s="164"/>
      <c r="W13" s="146" t="s">
        <v>39</v>
      </c>
      <c r="X13" s="168" t="s">
        <v>39</v>
      </c>
      <c r="Y13" s="173" t="s">
        <v>39</v>
      </c>
      <c r="Z13" s="170">
        <f>Y9-Y19-Y21-Y22-AA13</f>
        <v>0</v>
      </c>
      <c r="AA13" s="171"/>
      <c r="AB13" s="146" t="s">
        <v>39</v>
      </c>
      <c r="AC13" s="168" t="s">
        <v>39</v>
      </c>
      <c r="AD13" s="161" t="s">
        <v>39</v>
      </c>
      <c r="AE13" s="170">
        <f>AD9-AD19-AD21-AD22-AF13</f>
        <v>0</v>
      </c>
      <c r="AF13" s="172"/>
      <c r="AG13" s="146" t="s">
        <v>39</v>
      </c>
      <c r="AH13" s="168" t="s">
        <v>39</v>
      </c>
      <c r="AI13" s="173" t="s">
        <v>39</v>
      </c>
      <c r="AJ13" s="170">
        <f>AI9-AI19-AI21-AI22-AK13</f>
        <v>0</v>
      </c>
      <c r="AK13" s="171"/>
    </row>
    <row r="14" spans="1:252" s="105" customFormat="1" ht="18.75" x14ac:dyDescent="0.25">
      <c r="A14" s="135" t="s">
        <v>768</v>
      </c>
      <c r="B14" s="136" t="s">
        <v>177</v>
      </c>
      <c r="C14" s="137" t="s">
        <v>39</v>
      </c>
      <c r="D14" s="161" t="s">
        <v>39</v>
      </c>
      <c r="E14" s="161" t="s">
        <v>39</v>
      </c>
      <c r="F14" s="161" t="s">
        <v>39</v>
      </c>
      <c r="G14" s="174">
        <f>F9-F19-F21-F22</f>
        <v>32.669795999999963</v>
      </c>
      <c r="H14" s="137" t="s">
        <v>39</v>
      </c>
      <c r="I14" s="161" t="s">
        <v>39</v>
      </c>
      <c r="J14" s="161" t="s">
        <v>39</v>
      </c>
      <c r="K14" s="161" t="s">
        <v>39</v>
      </c>
      <c r="L14" s="174">
        <f>K9-K19-K21-K22</f>
        <v>34.439821999999992</v>
      </c>
      <c r="M14" s="141" t="s">
        <v>39</v>
      </c>
      <c r="N14" s="142" t="s">
        <v>39</v>
      </c>
      <c r="O14" s="142" t="s">
        <v>39</v>
      </c>
      <c r="P14" s="142" t="s">
        <v>39</v>
      </c>
      <c r="Q14" s="144">
        <f>P9-P19-P21-P22</f>
        <v>32.683399999999999</v>
      </c>
      <c r="R14" s="137" t="s">
        <v>39</v>
      </c>
      <c r="S14" s="167" t="s">
        <v>39</v>
      </c>
      <c r="T14" s="161" t="s">
        <v>39</v>
      </c>
      <c r="U14" s="161" t="s">
        <v>39</v>
      </c>
      <c r="V14" s="174">
        <f>U9-U19-U21-U22</f>
        <v>67.123221999999998</v>
      </c>
      <c r="W14" s="146" t="s">
        <v>39</v>
      </c>
      <c r="X14" s="168" t="s">
        <v>39</v>
      </c>
      <c r="Y14" s="173" t="s">
        <v>39</v>
      </c>
      <c r="Z14" s="168" t="s">
        <v>39</v>
      </c>
      <c r="AA14" s="175">
        <f>Z9-Z19-Z21-Z22</f>
        <v>102.82378854149987</v>
      </c>
      <c r="AB14" s="146" t="s">
        <v>39</v>
      </c>
      <c r="AC14" s="168" t="s">
        <v>39</v>
      </c>
      <c r="AD14" s="161" t="s">
        <v>39</v>
      </c>
      <c r="AE14" s="168" t="s">
        <v>39</v>
      </c>
      <c r="AF14" s="176">
        <f>AE9-AE19-AE21-AE22</f>
        <v>97.580936297199941</v>
      </c>
      <c r="AG14" s="146" t="s">
        <v>39</v>
      </c>
      <c r="AH14" s="168" t="s">
        <v>39</v>
      </c>
      <c r="AI14" s="173" t="s">
        <v>39</v>
      </c>
      <c r="AJ14" s="168" t="s">
        <v>39</v>
      </c>
      <c r="AK14" s="175">
        <f>AJ9-AJ19-AJ21-AJ22</f>
        <v>200.40471593114708</v>
      </c>
    </row>
    <row r="15" spans="1:252" s="105" customFormat="1" ht="18.75" x14ac:dyDescent="0.25">
      <c r="A15" s="135" t="s">
        <v>168</v>
      </c>
      <c r="B15" s="136" t="s">
        <v>769</v>
      </c>
      <c r="C15" s="177">
        <f>SUM(D15:G15)</f>
        <v>0</v>
      </c>
      <c r="D15" s="178"/>
      <c r="E15" s="178"/>
      <c r="F15" s="178"/>
      <c r="G15" s="164"/>
      <c r="H15" s="177">
        <f>SUM(I15:L15)</f>
        <v>0</v>
      </c>
      <c r="I15" s="179"/>
      <c r="J15" s="179"/>
      <c r="K15" s="179"/>
      <c r="L15" s="164"/>
      <c r="M15" s="180">
        <f>SUM(N15:Q15)</f>
        <v>0</v>
      </c>
      <c r="N15" s="165"/>
      <c r="O15" s="165"/>
      <c r="P15" s="165"/>
      <c r="Q15" s="166"/>
      <c r="R15" s="177">
        <f>SUM(S15:V15)</f>
        <v>0</v>
      </c>
      <c r="S15" s="178"/>
      <c r="T15" s="178"/>
      <c r="U15" s="178"/>
      <c r="V15" s="164"/>
      <c r="W15" s="181">
        <f>SUM(X15:AA15)</f>
        <v>0</v>
      </c>
      <c r="X15" s="182">
        <f>I15*1.01</f>
        <v>0</v>
      </c>
      <c r="Y15" s="183"/>
      <c r="Z15" s="182"/>
      <c r="AA15" s="171"/>
      <c r="AB15" s="181">
        <f>SUM(AC15:AF15)</f>
        <v>0</v>
      </c>
      <c r="AC15" s="182">
        <f>N15*1.01</f>
        <v>0</v>
      </c>
      <c r="AD15" s="178"/>
      <c r="AE15" s="182"/>
      <c r="AF15" s="172"/>
      <c r="AG15" s="181">
        <f>SUM(AH15:AK15)</f>
        <v>0</v>
      </c>
      <c r="AH15" s="182">
        <f>X15+AC15</f>
        <v>0</v>
      </c>
      <c r="AI15" s="183"/>
      <c r="AJ15" s="182"/>
      <c r="AK15" s="171"/>
    </row>
    <row r="16" spans="1:252" s="105" customFormat="1" ht="18.75" x14ac:dyDescent="0.25">
      <c r="A16" s="135" t="s">
        <v>169</v>
      </c>
      <c r="B16" s="136" t="s">
        <v>770</v>
      </c>
      <c r="C16" s="177">
        <f>SUM(D16:G16)</f>
        <v>0</v>
      </c>
      <c r="D16" s="178"/>
      <c r="E16" s="178"/>
      <c r="F16" s="178"/>
      <c r="G16" s="164"/>
      <c r="H16" s="177">
        <f>SUM(I16:L16)</f>
        <v>0</v>
      </c>
      <c r="I16" s="179"/>
      <c r="J16" s="179"/>
      <c r="K16" s="179"/>
      <c r="L16" s="164"/>
      <c r="M16" s="180">
        <f>SUM(N16:Q16)</f>
        <v>0</v>
      </c>
      <c r="N16" s="165"/>
      <c r="O16" s="165"/>
      <c r="P16" s="165"/>
      <c r="Q16" s="166"/>
      <c r="R16" s="177">
        <f>SUM(S16:V16)</f>
        <v>0</v>
      </c>
      <c r="S16" s="184"/>
      <c r="T16" s="178"/>
      <c r="U16" s="178"/>
      <c r="V16" s="164"/>
      <c r="W16" s="181">
        <f>SUM(X16:AA16)</f>
        <v>0</v>
      </c>
      <c r="X16" s="182"/>
      <c r="Y16" s="183"/>
      <c r="Z16" s="182"/>
      <c r="AA16" s="171"/>
      <c r="AB16" s="181">
        <f>SUM(AC16:AF16)</f>
        <v>0</v>
      </c>
      <c r="AC16" s="182"/>
      <c r="AD16" s="178"/>
      <c r="AE16" s="182"/>
      <c r="AF16" s="172"/>
      <c r="AG16" s="181">
        <f>SUM(AH16:AK16)</f>
        <v>0</v>
      </c>
      <c r="AH16" s="182"/>
      <c r="AI16" s="183"/>
      <c r="AJ16" s="182"/>
      <c r="AK16" s="171"/>
    </row>
    <row r="17" spans="1:45" s="105" customFormat="1" ht="24" customHeight="1" x14ac:dyDescent="0.25">
      <c r="A17" s="135" t="s">
        <v>170</v>
      </c>
      <c r="B17" s="136" t="s">
        <v>771</v>
      </c>
      <c r="C17" s="177">
        <f>SUM(D17:G17)</f>
        <v>157.34573499999999</v>
      </c>
      <c r="D17" s="178">
        <v>52.470811999999988</v>
      </c>
      <c r="E17" s="179">
        <v>59.176252999999996</v>
      </c>
      <c r="F17" s="179">
        <v>45.69867</v>
      </c>
      <c r="G17" s="164">
        <v>0</v>
      </c>
      <c r="H17" s="177">
        <f>SUM(I17:L17)</f>
        <v>122.04802400000003</v>
      </c>
      <c r="I17" s="179">
        <v>45.552858999999998</v>
      </c>
      <c r="J17" s="179">
        <v>32.127045000000038</v>
      </c>
      <c r="K17" s="179">
        <v>44.368119999999998</v>
      </c>
      <c r="L17" s="164"/>
      <c r="M17" s="180">
        <f>SUM(N17:Q17)</f>
        <v>115.89656600000001</v>
      </c>
      <c r="N17" s="165">
        <v>43.256906999999998</v>
      </c>
      <c r="O17" s="165">
        <v>30.507778999999999</v>
      </c>
      <c r="P17" s="165">
        <v>42.131880000000002</v>
      </c>
      <c r="Q17" s="166"/>
      <c r="R17" s="177">
        <f>SUM(S17:V17)</f>
        <v>237.94459000000003</v>
      </c>
      <c r="S17" s="178">
        <f>I17+N17</f>
        <v>88.809765999999996</v>
      </c>
      <c r="T17" s="178">
        <f t="shared" ref="T17:U18" si="0">J17+O17</f>
        <v>62.634824000000037</v>
      </c>
      <c r="U17" s="178">
        <f t="shared" si="0"/>
        <v>86.5</v>
      </c>
      <c r="V17" s="164"/>
      <c r="W17" s="181">
        <f>SUM(X17:AA17)</f>
        <v>90.820188790000003</v>
      </c>
      <c r="X17" s="182">
        <f t="shared" ref="X17:X18" si="1">I17*1.01</f>
        <v>46.008387589999998</v>
      </c>
      <c r="Y17" s="183"/>
      <c r="Z17" s="182">
        <f>K17*1.01</f>
        <v>44.811801199999998</v>
      </c>
      <c r="AA17" s="171"/>
      <c r="AB17" s="181">
        <f>SUM(AC17:AF17)</f>
        <v>86.242674870000002</v>
      </c>
      <c r="AC17" s="182">
        <f t="shared" ref="AC17:AC18" si="2">N17*1.01</f>
        <v>43.689476069999998</v>
      </c>
      <c r="AD17" s="178"/>
      <c r="AE17" s="182">
        <f t="shared" ref="AE17:AE18" si="3">P17*1.01</f>
        <v>42.553198800000004</v>
      </c>
      <c r="AF17" s="172"/>
      <c r="AG17" s="181">
        <f>SUM(AH17:AK17)</f>
        <v>177.06286366</v>
      </c>
      <c r="AH17" s="182">
        <f t="shared" ref="AH17:AH18" si="4">X17+AC17</f>
        <v>89.697863659999996</v>
      </c>
      <c r="AI17" s="183"/>
      <c r="AJ17" s="182">
        <f>Z17+AE17</f>
        <v>87.365000000000009</v>
      </c>
      <c r="AK17" s="171"/>
    </row>
    <row r="18" spans="1:45" s="105" customFormat="1" ht="24" customHeight="1" x14ac:dyDescent="0.3">
      <c r="A18" s="135" t="s">
        <v>171</v>
      </c>
      <c r="B18" s="136" t="s">
        <v>772</v>
      </c>
      <c r="C18" s="177">
        <f>SUM(D18:G18)</f>
        <v>32.230407999999997</v>
      </c>
      <c r="D18" s="178"/>
      <c r="E18" s="179"/>
      <c r="F18" s="179">
        <v>32.230407999999997</v>
      </c>
      <c r="G18" s="164"/>
      <c r="H18" s="177">
        <f>SUM(I18:L18)</f>
        <v>14.464519999999998</v>
      </c>
      <c r="I18" s="179"/>
      <c r="J18" s="179"/>
      <c r="K18" s="179">
        <v>14.464519999999998</v>
      </c>
      <c r="L18" s="164"/>
      <c r="M18" s="180">
        <f>SUM(N18:Q18)</f>
        <v>13.735480000000001</v>
      </c>
      <c r="N18" s="165">
        <v>0</v>
      </c>
      <c r="O18" s="165">
        <v>0</v>
      </c>
      <c r="P18" s="165">
        <v>13.735480000000001</v>
      </c>
      <c r="Q18" s="166"/>
      <c r="R18" s="177">
        <f>SUM(S18:V18)</f>
        <v>28.2</v>
      </c>
      <c r="S18" s="178">
        <f>I18+N18</f>
        <v>0</v>
      </c>
      <c r="T18" s="178">
        <f t="shared" si="0"/>
        <v>0</v>
      </c>
      <c r="U18" s="178">
        <f t="shared" si="0"/>
        <v>28.2</v>
      </c>
      <c r="V18" s="164"/>
      <c r="W18" s="181">
        <f>SUM(X18:AA18)</f>
        <v>14.609165199999998</v>
      </c>
      <c r="X18" s="182">
        <f t="shared" si="1"/>
        <v>0</v>
      </c>
      <c r="Y18" s="183"/>
      <c r="Z18" s="185">
        <f>K18*1.01</f>
        <v>14.609165199999998</v>
      </c>
      <c r="AA18" s="171"/>
      <c r="AB18" s="181">
        <f>SUM(AC18:AF18)</f>
        <v>13.872834800000001</v>
      </c>
      <c r="AC18" s="182">
        <f t="shared" si="2"/>
        <v>0</v>
      </c>
      <c r="AD18" s="178"/>
      <c r="AE18" s="185">
        <f t="shared" si="3"/>
        <v>13.872834800000001</v>
      </c>
      <c r="AF18" s="172"/>
      <c r="AG18" s="181">
        <f>SUM(AH18:AK18)</f>
        <v>28.481999999999999</v>
      </c>
      <c r="AH18" s="182">
        <f t="shared" si="4"/>
        <v>0</v>
      </c>
      <c r="AI18" s="183"/>
      <c r="AJ18" s="182">
        <f>Z18+AE18</f>
        <v>28.481999999999999</v>
      </c>
      <c r="AK18" s="171"/>
    </row>
    <row r="19" spans="1:45" s="105" customFormat="1" ht="18.75" x14ac:dyDescent="0.25">
      <c r="A19" s="135" t="s">
        <v>172</v>
      </c>
      <c r="B19" s="136" t="s">
        <v>773</v>
      </c>
      <c r="C19" s="177">
        <f>SUM(D19:G19)</f>
        <v>4.9076880000000003</v>
      </c>
      <c r="D19" s="139">
        <v>0.50716799999999995</v>
      </c>
      <c r="E19" s="139">
        <v>1.0745480000000001</v>
      </c>
      <c r="F19" s="139">
        <v>2.069442</v>
      </c>
      <c r="G19" s="140">
        <v>1.2565299999999999</v>
      </c>
      <c r="H19" s="177">
        <f>SUM(I19:L19)</f>
        <v>6.5364740000000001</v>
      </c>
      <c r="I19" s="139">
        <v>0.77439799999999881</v>
      </c>
      <c r="J19" s="139">
        <v>0.60749700000000173</v>
      </c>
      <c r="K19" s="139">
        <v>1.663781</v>
      </c>
      <c r="L19" s="140">
        <v>3.4907980000000003</v>
      </c>
      <c r="M19" s="180">
        <f>SUM(N19:Q19)</f>
        <v>6.2081159999999995</v>
      </c>
      <c r="N19" s="143">
        <v>0.73536800000000113</v>
      </c>
      <c r="O19" s="143">
        <v>0.55847299999999822</v>
      </c>
      <c r="P19" s="143">
        <v>1.6189150000000001</v>
      </c>
      <c r="Q19" s="143">
        <v>3.2953600000000001</v>
      </c>
      <c r="R19" s="186">
        <f>SUM(S19:V19)</f>
        <v>12.744590000000001</v>
      </c>
      <c r="S19" s="139">
        <v>1.5097659999999999</v>
      </c>
      <c r="T19" s="139">
        <v>1.16597</v>
      </c>
      <c r="U19" s="139">
        <v>3.2826960000000001</v>
      </c>
      <c r="V19" s="140">
        <v>6.7861580000000004</v>
      </c>
      <c r="W19" s="181">
        <f>SUM(X19:AA19)</f>
        <v>13.02771790309443</v>
      </c>
      <c r="X19" s="149">
        <f>X9*X20/100</f>
        <v>0</v>
      </c>
      <c r="Y19" s="148">
        <f>Y9*Y20/100</f>
        <v>0</v>
      </c>
      <c r="Z19" s="149">
        <f>Z9*Z20/100</f>
        <v>2.6055654485001303</v>
      </c>
      <c r="AA19" s="150">
        <f>AA9*AA20/100</f>
        <v>10.422152454594301</v>
      </c>
      <c r="AB19" s="181">
        <f>SUM(AC19:AF19)</f>
        <v>12.373339053125273</v>
      </c>
      <c r="AC19" s="149">
        <f>AC9*AC20/100</f>
        <v>0</v>
      </c>
      <c r="AD19" s="139">
        <f>AD9*AD20/100</f>
        <v>0</v>
      </c>
      <c r="AE19" s="149">
        <f>AE9*AE20/100</f>
        <v>2.5345733728000681</v>
      </c>
      <c r="AF19" s="151">
        <f>AF9*AF20/100</f>
        <v>9.8387656803252046</v>
      </c>
      <c r="AG19" s="181">
        <f>SUM(AH19:AK19)</f>
        <v>25.401065273214577</v>
      </c>
      <c r="AH19" s="149">
        <f>AH9*AH20/100</f>
        <v>0</v>
      </c>
      <c r="AI19" s="148">
        <f>AI9*AI20/100</f>
        <v>0</v>
      </c>
      <c r="AJ19" s="149">
        <f>AJ9*AJ20/100</f>
        <v>5.1401477288529325</v>
      </c>
      <c r="AK19" s="150">
        <f>AK9*AK20/100</f>
        <v>20.260917544361643</v>
      </c>
    </row>
    <row r="20" spans="1:45" s="105" customFormat="1" ht="18.75" x14ac:dyDescent="0.25">
      <c r="A20" s="135" t="s">
        <v>152</v>
      </c>
      <c r="B20" s="136" t="s">
        <v>774</v>
      </c>
      <c r="C20" s="187">
        <f>IF(C9=0,0,C19/C9*100)</f>
        <v>2.5887687777253698</v>
      </c>
      <c r="D20" s="188">
        <f>D19/D9*100</f>
        <v>0.96657166273699002</v>
      </c>
      <c r="E20" s="188">
        <f>E19/E9*100</f>
        <v>1.8158432572606451</v>
      </c>
      <c r="F20" s="188">
        <f>F19/F9*100</f>
        <v>2.1852149041429865</v>
      </c>
      <c r="G20" s="188">
        <f>G19/G9*100</f>
        <v>3.8461519625038409</v>
      </c>
      <c r="H20" s="187">
        <f>IF(H9=0,0,H19/H9*100)</f>
        <v>4.7881856190446488</v>
      </c>
      <c r="I20" s="189">
        <f>I19/I9*100</f>
        <v>1.6999986762631054</v>
      </c>
      <c r="J20" s="189">
        <f t="shared" ref="J20:L20" si="5">J19/J9*100</f>
        <v>1.8909208736751264</v>
      </c>
      <c r="K20" s="189">
        <f t="shared" si="5"/>
        <v>2.4713851976625687</v>
      </c>
      <c r="L20" s="189">
        <f t="shared" si="5"/>
        <v>10.135935081197577</v>
      </c>
      <c r="M20" s="190">
        <f>IF(M9=0,0,M19/M9*100)</f>
        <v>4.7890287869096806</v>
      </c>
      <c r="N20" s="191">
        <f>N19/N9*100</f>
        <v>1.7000013431381054</v>
      </c>
      <c r="O20" s="191">
        <f t="shared" ref="O20:Q20" si="6">O19/O9*100</f>
        <v>1.8305921253723458</v>
      </c>
      <c r="P20" s="191">
        <f t="shared" si="6"/>
        <v>2.5316490733099295</v>
      </c>
      <c r="Q20" s="191">
        <f t="shared" si="6"/>
        <v>10.08267193743613</v>
      </c>
      <c r="R20" s="187">
        <f>IF(R9=0,0,R19/R9*100)</f>
        <v>4.7885963039864903</v>
      </c>
      <c r="S20" s="189">
        <f>S19/S9*100</f>
        <v>1.6999999752279498</v>
      </c>
      <c r="T20" s="189">
        <f>T19/T9*100</f>
        <v>1.8615363236272511</v>
      </c>
      <c r="U20" s="189">
        <f>U19/U9*100</f>
        <v>2.5007424838187431</v>
      </c>
      <c r="V20" s="192">
        <f>V19/V9*100</f>
        <v>10.11000038109017</v>
      </c>
      <c r="W20" s="181">
        <f>IF(W9=0,0,W19/W9*100)</f>
        <v>12.356822279618742</v>
      </c>
      <c r="X20" s="193"/>
      <c r="Y20" s="189"/>
      <c r="Z20" s="193">
        <f>K20</f>
        <v>2.4713851976625687</v>
      </c>
      <c r="AA20" s="194">
        <f>L20</f>
        <v>10.135935081197577</v>
      </c>
      <c r="AB20" s="181">
        <f>IF(AB9=0,0,AB19/AB9*100)</f>
        <v>12.359063140077078</v>
      </c>
      <c r="AC20" s="193"/>
      <c r="AD20" s="195"/>
      <c r="AE20" s="193">
        <f t="shared" ref="AE20:AF20" si="7">P20</f>
        <v>2.5316490733099295</v>
      </c>
      <c r="AF20" s="196">
        <f t="shared" si="7"/>
        <v>10.08267193743613</v>
      </c>
      <c r="AG20" s="181">
        <f>IF(AG9=0,0,AG19/AG9*100)</f>
        <v>12.357917790264754</v>
      </c>
      <c r="AH20" s="193"/>
      <c r="AI20" s="189"/>
      <c r="AJ20" s="193">
        <f t="shared" ref="AJ20:AK20" si="8">U20</f>
        <v>2.5007424838187431</v>
      </c>
      <c r="AK20" s="194">
        <f t="shared" si="8"/>
        <v>10.11000038109017</v>
      </c>
      <c r="AR20" s="134"/>
      <c r="AS20" s="134"/>
    </row>
    <row r="21" spans="1:45" s="105" customFormat="1" ht="41.25" customHeight="1" x14ac:dyDescent="0.25">
      <c r="A21" s="135" t="s">
        <v>173</v>
      </c>
      <c r="B21" s="136" t="s">
        <v>775</v>
      </c>
      <c r="C21" s="177">
        <f>SUM(D21:G21)</f>
        <v>0</v>
      </c>
      <c r="D21" s="195"/>
      <c r="E21" s="179"/>
      <c r="F21" s="179"/>
      <c r="G21" s="197"/>
      <c r="H21" s="177">
        <f>SUM(I21:L21)</f>
        <v>0</v>
      </c>
      <c r="I21" s="195"/>
      <c r="J21" s="195"/>
      <c r="K21" s="195"/>
      <c r="L21" s="198"/>
      <c r="M21" s="180">
        <f>SUM(N21:Q21)</f>
        <v>0</v>
      </c>
      <c r="N21" s="165"/>
      <c r="O21" s="165"/>
      <c r="P21" s="165"/>
      <c r="Q21" s="166"/>
      <c r="R21" s="177">
        <f>SUM(S21:V21)</f>
        <v>0</v>
      </c>
      <c r="S21" s="199"/>
      <c r="T21" s="195"/>
      <c r="U21" s="195"/>
      <c r="V21" s="198"/>
      <c r="W21" s="181">
        <f>SUM(X21:AA21)</f>
        <v>0</v>
      </c>
      <c r="X21" s="193"/>
      <c r="Y21" s="189"/>
      <c r="Z21" s="193"/>
      <c r="AA21" s="194"/>
      <c r="AB21" s="181">
        <f>SUM(AC21:AF21)</f>
        <v>0</v>
      </c>
      <c r="AC21" s="193"/>
      <c r="AD21" s="195"/>
      <c r="AE21" s="193"/>
      <c r="AF21" s="196"/>
      <c r="AG21" s="181">
        <f>SUM(AH21:AK21)</f>
        <v>0</v>
      </c>
      <c r="AH21" s="193"/>
      <c r="AI21" s="189"/>
      <c r="AJ21" s="193"/>
      <c r="AK21" s="194"/>
    </row>
    <row r="22" spans="1:45" s="105" customFormat="1" ht="18.75" x14ac:dyDescent="0.25">
      <c r="A22" s="135" t="s">
        <v>174</v>
      </c>
      <c r="B22" s="136" t="s">
        <v>776</v>
      </c>
      <c r="C22" s="177">
        <f>SUM(D22:G22)</f>
        <v>184.66845500000002</v>
      </c>
      <c r="D22" s="139">
        <f>D23+D24+D25</f>
        <v>51.963644000000002</v>
      </c>
      <c r="E22" s="139">
        <f>E23+E24+E25</f>
        <v>41.328793000000005</v>
      </c>
      <c r="F22" s="139">
        <f>F23+F24+F25</f>
        <v>59.962752000000009</v>
      </c>
      <c r="G22" s="140">
        <f>G23+G24+G25</f>
        <v>31.413266</v>
      </c>
      <c r="H22" s="177">
        <f>SUM(I22:L22)</f>
        <v>129.97607000000005</v>
      </c>
      <c r="I22" s="139">
        <f>I23+I24+I25</f>
        <v>44.778461</v>
      </c>
      <c r="J22" s="139">
        <f>J23+J24+J25</f>
        <v>23.030388000000002</v>
      </c>
      <c r="K22" s="139">
        <f>K23+K24+K25</f>
        <v>31.218197000000032</v>
      </c>
      <c r="L22" s="140">
        <f>L23</f>
        <v>30.949023999999998</v>
      </c>
      <c r="M22" s="180">
        <f>SUM(N22:Q22)</f>
        <v>123.42393</v>
      </c>
      <c r="N22" s="143">
        <f>N23+N24+N25</f>
        <v>42.521538999999997</v>
      </c>
      <c r="O22" s="143">
        <f>O23+O24+O25</f>
        <v>21.869612</v>
      </c>
      <c r="P22" s="143">
        <f>P23+P24+P25</f>
        <v>29.644739000000001</v>
      </c>
      <c r="Q22" s="144">
        <f>Q23</f>
        <v>29.38804</v>
      </c>
      <c r="R22" s="177">
        <f>SUM(S22:V22)</f>
        <v>253.40000000000003</v>
      </c>
      <c r="S22" s="139">
        <f>S23+S24+S25</f>
        <v>87.3</v>
      </c>
      <c r="T22" s="139">
        <f>T23+T24+T25</f>
        <v>44.900000000000006</v>
      </c>
      <c r="U22" s="139">
        <f>U23+U24+U25</f>
        <v>60.862936000000033</v>
      </c>
      <c r="V22" s="139">
        <f>V23+V24+V25</f>
        <v>60.337063999999998</v>
      </c>
      <c r="W22" s="181">
        <f>SUM(X22:AA22)</f>
        <v>92.401636086905569</v>
      </c>
      <c r="X22" s="149">
        <f>X23+X24+X25</f>
        <v>0</v>
      </c>
      <c r="Y22" s="148">
        <f>Y23+Y24+Y25</f>
        <v>0</v>
      </c>
      <c r="Z22" s="149">
        <f>Z23+Z24+Z25</f>
        <v>0</v>
      </c>
      <c r="AA22" s="150">
        <f>AA9-AA19-AA21</f>
        <v>92.401636086905569</v>
      </c>
      <c r="AB22" s="181">
        <f>SUM(AC22:AF22)</f>
        <v>87.742170616874731</v>
      </c>
      <c r="AC22" s="149">
        <f>AC23+AC24+AC25</f>
        <v>0</v>
      </c>
      <c r="AD22" s="139">
        <f>AD23+AD24+AD25</f>
        <v>0</v>
      </c>
      <c r="AE22" s="149">
        <f>AE23+AE24+AE25</f>
        <v>0</v>
      </c>
      <c r="AF22" s="151">
        <f>AF9-AF19-AF21</f>
        <v>87.742170616874731</v>
      </c>
      <c r="AG22" s="181">
        <f>SUM(AH22:AK22)</f>
        <v>180.14379838678545</v>
      </c>
      <c r="AH22" s="149">
        <f>AH23+AH24+AH25</f>
        <v>0</v>
      </c>
      <c r="AI22" s="148">
        <f>AI23+AI24+AI25</f>
        <v>0</v>
      </c>
      <c r="AJ22" s="149">
        <f>AJ23+AJ24+AJ25</f>
        <v>0</v>
      </c>
      <c r="AK22" s="150">
        <f>AK9-AK19-AK21</f>
        <v>180.14379838678545</v>
      </c>
    </row>
    <row r="23" spans="1:45" s="105" customFormat="1" ht="39.75" customHeight="1" x14ac:dyDescent="0.25">
      <c r="A23" s="135" t="s">
        <v>159</v>
      </c>
      <c r="B23" s="136" t="s">
        <v>777</v>
      </c>
      <c r="C23" s="177">
        <f>SUM(D23:G23)</f>
        <v>146.71684000000002</v>
      </c>
      <c r="D23" s="195">
        <v>51.963644000000002</v>
      </c>
      <c r="E23" s="179">
        <v>25.212752999999999</v>
      </c>
      <c r="F23" s="179">
        <v>38.127177000000003</v>
      </c>
      <c r="G23" s="197">
        <v>31.413266</v>
      </c>
      <c r="H23" s="177">
        <f>SUM(I23:L23)</f>
        <v>108.27929000000003</v>
      </c>
      <c r="I23" s="195">
        <v>44.778461</v>
      </c>
      <c r="J23" s="195">
        <v>11.848596000000001</v>
      </c>
      <c r="K23" s="195">
        <v>20.703209000000033</v>
      </c>
      <c r="L23" s="200">
        <v>30.949023999999998</v>
      </c>
      <c r="M23" s="180">
        <f>SUM(N23:Q23)</f>
        <v>102.82071000000001</v>
      </c>
      <c r="N23" s="165">
        <v>42.521538999999997</v>
      </c>
      <c r="O23" s="165">
        <v>11.251404000000001</v>
      </c>
      <c r="P23" s="165">
        <v>19.659727</v>
      </c>
      <c r="Q23" s="165">
        <v>29.38804</v>
      </c>
      <c r="R23" s="177">
        <f>SUM(S23:V23)</f>
        <v>211.10000000000002</v>
      </c>
      <c r="S23" s="162">
        <f>I23+N23</f>
        <v>87.3</v>
      </c>
      <c r="T23" s="162">
        <f t="shared" ref="T23:V25" si="9">J23+O23</f>
        <v>23.1</v>
      </c>
      <c r="U23" s="162">
        <f t="shared" si="9"/>
        <v>40.362936000000033</v>
      </c>
      <c r="V23" s="162">
        <f t="shared" si="9"/>
        <v>60.337063999999998</v>
      </c>
      <c r="W23" s="181">
        <f>SUM(X23:AA23)</f>
        <v>0</v>
      </c>
      <c r="X23" s="193"/>
      <c r="Y23" s="189"/>
      <c r="Z23" s="182">
        <f>Z50</f>
        <v>0</v>
      </c>
      <c r="AA23" s="182">
        <f>AA50</f>
        <v>0</v>
      </c>
      <c r="AB23" s="181">
        <f>SUM(AC23:AF23)</f>
        <v>1E-4</v>
      </c>
      <c r="AC23" s="193"/>
      <c r="AD23" s="193"/>
      <c r="AE23" s="182">
        <f>AE50</f>
        <v>0</v>
      </c>
      <c r="AF23" s="182">
        <f>AF50</f>
        <v>1E-4</v>
      </c>
      <c r="AG23" s="181">
        <f>SUM(AH23:AK23)</f>
        <v>1E-4</v>
      </c>
      <c r="AH23" s="193"/>
      <c r="AI23" s="189"/>
      <c r="AJ23" s="182">
        <f>AJ50</f>
        <v>0</v>
      </c>
      <c r="AK23" s="182">
        <f>AK50</f>
        <v>1E-4</v>
      </c>
    </row>
    <row r="24" spans="1:45" s="105" customFormat="1" ht="44.25" customHeight="1" x14ac:dyDescent="0.25">
      <c r="A24" s="201" t="s">
        <v>160</v>
      </c>
      <c r="B24" s="202" t="s">
        <v>778</v>
      </c>
      <c r="C24" s="177">
        <f>SUM(D24:G24)</f>
        <v>30.408647999999999</v>
      </c>
      <c r="D24" s="162"/>
      <c r="E24" s="162">
        <v>16.116040000000002</v>
      </c>
      <c r="F24" s="162">
        <v>14.292608</v>
      </c>
      <c r="G24" s="200"/>
      <c r="H24" s="177">
        <f>SUM(I24:L24)</f>
        <v>18.362759</v>
      </c>
      <c r="I24" s="162"/>
      <c r="J24" s="195">
        <v>11.181792000000002</v>
      </c>
      <c r="K24" s="195">
        <v>7.1809669999999999</v>
      </c>
      <c r="L24" s="200"/>
      <c r="M24" s="180">
        <f>SUM(N24:Q24)</f>
        <v>17.437241</v>
      </c>
      <c r="N24" s="165">
        <v>0</v>
      </c>
      <c r="O24" s="165">
        <v>10.618207999999999</v>
      </c>
      <c r="P24" s="165">
        <v>6.8190330000000001</v>
      </c>
      <c r="Q24" s="165">
        <v>0</v>
      </c>
      <c r="R24" s="177">
        <f>SUM(S24:V24)</f>
        <v>35.799999999999997</v>
      </c>
      <c r="S24" s="162">
        <f t="shared" ref="S24:S25" si="10">I24+N24</f>
        <v>0</v>
      </c>
      <c r="T24" s="162">
        <f t="shared" si="9"/>
        <v>21.8</v>
      </c>
      <c r="U24" s="162">
        <f t="shared" si="9"/>
        <v>14</v>
      </c>
      <c r="V24" s="162">
        <f t="shared" si="9"/>
        <v>0</v>
      </c>
      <c r="W24" s="181">
        <f>SUM(X24:AA24)</f>
        <v>0</v>
      </c>
      <c r="X24" s="203"/>
      <c r="Y24" s="169"/>
      <c r="Z24" s="203"/>
      <c r="AA24" s="204"/>
      <c r="AB24" s="181">
        <f>SUM(AC24:AF24)</f>
        <v>0</v>
      </c>
      <c r="AC24" s="203"/>
      <c r="AD24" s="203"/>
      <c r="AE24" s="203"/>
      <c r="AF24" s="205"/>
      <c r="AG24" s="181">
        <f>SUM(AH24:AK24)</f>
        <v>0</v>
      </c>
      <c r="AH24" s="203"/>
      <c r="AI24" s="169"/>
      <c r="AJ24" s="203"/>
      <c r="AK24" s="204"/>
    </row>
    <row r="25" spans="1:45" s="105" customFormat="1" ht="42.75" customHeight="1" thickBot="1" x14ac:dyDescent="0.3">
      <c r="A25" s="206" t="s">
        <v>161</v>
      </c>
      <c r="B25" s="207" t="s">
        <v>779</v>
      </c>
      <c r="C25" s="208">
        <f>SUM(D25:G25)</f>
        <v>7.5429670000000009</v>
      </c>
      <c r="D25" s="209"/>
      <c r="E25" s="209">
        <v>0</v>
      </c>
      <c r="F25" s="209">
        <v>7.5429670000000009</v>
      </c>
      <c r="G25" s="210"/>
      <c r="H25" s="211">
        <f>SUM(I25:L25)</f>
        <v>3.3340209999999999</v>
      </c>
      <c r="I25" s="212"/>
      <c r="J25" s="195">
        <v>0</v>
      </c>
      <c r="K25" s="195">
        <v>3.3340209999999999</v>
      </c>
      <c r="L25" s="213"/>
      <c r="M25" s="214">
        <f>SUM(N25:Q25)</f>
        <v>3.1659790000000001</v>
      </c>
      <c r="N25" s="165">
        <v>0</v>
      </c>
      <c r="O25" s="165">
        <v>0</v>
      </c>
      <c r="P25" s="165">
        <v>3.1659790000000001</v>
      </c>
      <c r="Q25" s="165">
        <v>0</v>
      </c>
      <c r="R25" s="211">
        <f>SUM(S25:V25)</f>
        <v>6.5</v>
      </c>
      <c r="S25" s="162">
        <f t="shared" si="10"/>
        <v>0</v>
      </c>
      <c r="T25" s="162">
        <f t="shared" si="9"/>
        <v>0</v>
      </c>
      <c r="U25" s="162">
        <f t="shared" si="9"/>
        <v>6.5</v>
      </c>
      <c r="V25" s="162">
        <f t="shared" si="9"/>
        <v>0</v>
      </c>
      <c r="W25" s="215">
        <f>SUM(X25:AA25)</f>
        <v>0</v>
      </c>
      <c r="X25" s="216"/>
      <c r="Y25" s="217"/>
      <c r="Z25" s="216"/>
      <c r="AA25" s="218"/>
      <c r="AB25" s="215">
        <f>SUM(AC25:AF25)</f>
        <v>0</v>
      </c>
      <c r="AC25" s="216"/>
      <c r="AD25" s="216"/>
      <c r="AE25" s="216">
        <f>P26</f>
        <v>0</v>
      </c>
      <c r="AF25" s="219"/>
      <c r="AG25" s="215">
        <f>SUM(AH25:AK25)</f>
        <v>0</v>
      </c>
      <c r="AH25" s="216"/>
      <c r="AI25" s="217"/>
      <c r="AJ25" s="216">
        <f>Z25+AE25</f>
        <v>0</v>
      </c>
      <c r="AK25" s="218"/>
    </row>
    <row r="26" spans="1:45" s="235" customFormat="1" ht="19.5" thickBot="1" x14ac:dyDescent="0.35">
      <c r="A26" s="220"/>
      <c r="B26" s="221" t="s">
        <v>780</v>
      </c>
      <c r="C26" s="222"/>
      <c r="D26" s="223">
        <f>D9-D19-D21-D23-D24-D25-E12-F12-G12</f>
        <v>0</v>
      </c>
      <c r="E26" s="223">
        <f>E9-E19-E21-E23-E24-E25-F13-G13</f>
        <v>3.5527136788005009E-15</v>
      </c>
      <c r="F26" s="223">
        <f>F9-F19-F21-F23-F24-F25-G14</f>
        <v>0</v>
      </c>
      <c r="G26" s="224">
        <f>G9-G19-G21-G23-G24-G25</f>
        <v>-3.907985046680551E-14</v>
      </c>
      <c r="H26" s="225"/>
      <c r="I26" s="226">
        <f>I9-I19-I21-I23-I24-I25-J12-K12-L12</f>
        <v>0</v>
      </c>
      <c r="J26" s="226">
        <f>J9-J19-J21-J23-J24-J25-K13-L13</f>
        <v>0</v>
      </c>
      <c r="K26" s="226">
        <f>K9-K19-K21-K23-K24-K25-L14</f>
        <v>0</v>
      </c>
      <c r="L26" s="227">
        <f>L9-L19-L21-L23-L24-L25</f>
        <v>-7.1054273576010019E-15</v>
      </c>
      <c r="M26" s="228"/>
      <c r="N26" s="226">
        <f>N9-N19-N21-N23-N24-N25-O12-P12-Q12</f>
        <v>0</v>
      </c>
      <c r="O26" s="226">
        <f>O9-O19-O21-O23-O24-O25-P13-Q13</f>
        <v>0</v>
      </c>
      <c r="P26" s="226">
        <f>P9-P19-P21-P23-P24-P25-Q14</f>
        <v>0</v>
      </c>
      <c r="Q26" s="229">
        <f>Q9-Q19-Q21-Q23-Q24-Q25</f>
        <v>0</v>
      </c>
      <c r="R26" s="228"/>
      <c r="S26" s="226">
        <f>S9-S19-S21-S23-S24-S25-T12-U12-V12</f>
        <v>0</v>
      </c>
      <c r="T26" s="226">
        <f>T9-T19-T21-T23-T24-T25-U13-V13</f>
        <v>3.5527136788005009E-15</v>
      </c>
      <c r="U26" s="226">
        <f>U9-U19-U21-U23-U24-U25-V14</f>
        <v>0</v>
      </c>
      <c r="V26" s="227">
        <f>V9-V19-V21-V23-V24-V25</f>
        <v>0</v>
      </c>
      <c r="W26" s="230"/>
      <c r="X26" s="231">
        <f>X9-X19-X21-X23-X24-X25-Y12-Z12-AA12</f>
        <v>0</v>
      </c>
      <c r="Y26" s="226">
        <f>Y9-Y19-Y21-Y23-Y24-Y25-Z13-AA13</f>
        <v>0</v>
      </c>
      <c r="Z26" s="231">
        <f>Z9-Z19-Z21-Z23-Z24-Z25-AA14</f>
        <v>0</v>
      </c>
      <c r="AA26" s="232">
        <f>AA9-AA19-AA21-AA23-AA24-AA25</f>
        <v>92.401636086905569</v>
      </c>
      <c r="AB26" s="230"/>
      <c r="AC26" s="231">
        <f>AC9-AC19-AC21-AC23-AC24-AC25-AD12-AE12-AF12</f>
        <v>0</v>
      </c>
      <c r="AD26" s="233">
        <f>AD9-AD19-AD21-AD23-AD24-AD25-AE13-AF13</f>
        <v>0</v>
      </c>
      <c r="AE26" s="231">
        <f>AE9-AE19-AE21-AE23-AE24-AE25-AF14</f>
        <v>0</v>
      </c>
      <c r="AF26" s="234">
        <f>AF9-AF19-AF21-AF23-AF24-AF25</f>
        <v>87.742070616874727</v>
      </c>
      <c r="AG26" s="230"/>
      <c r="AH26" s="231">
        <f>AH9-AH19-AH21-AH23-AH24-AH25-AI12-AJ12-AK12</f>
        <v>0</v>
      </c>
      <c r="AI26" s="226">
        <f>AI9-AI19-AI21-AI23-AI24-AI25-AJ13-AK13</f>
        <v>0</v>
      </c>
      <c r="AJ26" s="231">
        <f>AJ9-AJ19-AJ21-AJ23-AJ24-AJ25-AK14</f>
        <v>0</v>
      </c>
      <c r="AK26" s="232">
        <f>AK9-AK19-AK21-AK23-AK24-AK25</f>
        <v>180.14369838678545</v>
      </c>
    </row>
    <row r="27" spans="1:45" s="235" customFormat="1" ht="15.75" customHeight="1" x14ac:dyDescent="0.25">
      <c r="A27" s="236"/>
      <c r="B27" s="237"/>
      <c r="C27" s="238"/>
      <c r="D27" s="239"/>
      <c r="E27" s="239"/>
      <c r="F27" s="239"/>
      <c r="G27" s="239"/>
      <c r="H27" s="238"/>
      <c r="I27" s="239"/>
      <c r="J27" s="240"/>
      <c r="K27" s="239"/>
      <c r="L27" s="239"/>
      <c r="M27" s="241"/>
      <c r="N27" s="239"/>
      <c r="O27" s="240"/>
      <c r="P27" s="239"/>
      <c r="Q27" s="239"/>
      <c r="R27" s="238"/>
      <c r="S27" s="239"/>
      <c r="T27" s="239"/>
      <c r="U27" s="239"/>
      <c r="V27" s="239"/>
      <c r="W27" s="238"/>
      <c r="X27" s="239"/>
      <c r="Y27" s="240"/>
      <c r="Z27" s="239"/>
      <c r="AA27" s="239"/>
      <c r="AB27" s="238"/>
      <c r="AC27" s="239"/>
      <c r="AD27" s="239"/>
      <c r="AE27" s="239"/>
      <c r="AF27" s="239"/>
      <c r="AG27" s="242"/>
      <c r="AH27" s="239"/>
      <c r="AI27" s="240"/>
      <c r="AJ27" s="243"/>
      <c r="AK27" s="244"/>
    </row>
    <row r="28" spans="1:45" s="105" customFormat="1" ht="15.75" hidden="1" x14ac:dyDescent="0.25">
      <c r="B28" s="105" t="s">
        <v>781</v>
      </c>
      <c r="J28" s="245"/>
      <c r="O28" s="245"/>
      <c r="R28" s="246"/>
      <c r="T28" s="246"/>
      <c r="Y28" s="245"/>
      <c r="AG28" s="247"/>
      <c r="AH28" s="248"/>
      <c r="AI28" s="249"/>
      <c r="AJ28" s="250"/>
      <c r="AK28" s="251"/>
    </row>
    <row r="29" spans="1:45" s="105" customFormat="1" ht="20.25" hidden="1" customHeight="1" x14ac:dyDescent="0.25">
      <c r="B29" s="252" t="s">
        <v>782</v>
      </c>
      <c r="J29" s="245"/>
      <c r="O29" s="245"/>
      <c r="R29" s="246"/>
      <c r="T29" s="246"/>
      <c r="Y29" s="245"/>
      <c r="AG29" s="247"/>
      <c r="AH29" s="248"/>
      <c r="AI29" s="249"/>
      <c r="AJ29" s="250"/>
      <c r="AK29" s="251"/>
    </row>
    <row r="30" spans="1:45" s="105" customFormat="1" ht="15.75" hidden="1" x14ac:dyDescent="0.25">
      <c r="A30" s="253" t="s">
        <v>783</v>
      </c>
      <c r="B30" s="254" t="s">
        <v>784</v>
      </c>
      <c r="C30" s="255" t="s">
        <v>179</v>
      </c>
      <c r="D30" s="255" t="s">
        <v>175</v>
      </c>
      <c r="E30" s="255" t="s">
        <v>176</v>
      </c>
      <c r="F30" s="255" t="s">
        <v>177</v>
      </c>
      <c r="G30" s="256" t="s">
        <v>178</v>
      </c>
      <c r="H30" s="257" t="s">
        <v>179</v>
      </c>
      <c r="I30" s="255" t="s">
        <v>175</v>
      </c>
      <c r="J30" s="258" t="s">
        <v>176</v>
      </c>
      <c r="K30" s="255" t="s">
        <v>177</v>
      </c>
      <c r="L30" s="256" t="s">
        <v>178</v>
      </c>
      <c r="M30" s="255" t="s">
        <v>179</v>
      </c>
      <c r="N30" s="255" t="s">
        <v>175</v>
      </c>
      <c r="O30" s="258" t="s">
        <v>176</v>
      </c>
      <c r="P30" s="255" t="s">
        <v>177</v>
      </c>
      <c r="Q30" s="256" t="s">
        <v>178</v>
      </c>
      <c r="R30" s="259" t="s">
        <v>179</v>
      </c>
      <c r="S30" s="255" t="s">
        <v>175</v>
      </c>
      <c r="T30" s="259" t="s">
        <v>176</v>
      </c>
      <c r="U30" s="255" t="s">
        <v>177</v>
      </c>
      <c r="V30" s="256" t="s">
        <v>178</v>
      </c>
      <c r="W30" s="255" t="s">
        <v>179</v>
      </c>
      <c r="X30" s="255" t="s">
        <v>175</v>
      </c>
      <c r="Y30" s="258" t="s">
        <v>176</v>
      </c>
      <c r="Z30" s="255" t="s">
        <v>177</v>
      </c>
      <c r="AA30" s="256" t="s">
        <v>178</v>
      </c>
      <c r="AB30" s="255" t="s">
        <v>179</v>
      </c>
      <c r="AC30" s="255" t="s">
        <v>175</v>
      </c>
      <c r="AD30" s="255" t="s">
        <v>176</v>
      </c>
      <c r="AE30" s="255" t="s">
        <v>177</v>
      </c>
      <c r="AF30" s="260" t="s">
        <v>178</v>
      </c>
      <c r="AG30" s="257" t="s">
        <v>179</v>
      </c>
      <c r="AH30" s="255" t="s">
        <v>175</v>
      </c>
      <c r="AI30" s="258" t="s">
        <v>176</v>
      </c>
      <c r="AJ30" s="261" t="s">
        <v>177</v>
      </c>
      <c r="AK30" s="256" t="s">
        <v>178</v>
      </c>
    </row>
    <row r="31" spans="1:45" ht="21.95" hidden="1" customHeight="1" x14ac:dyDescent="0.3">
      <c r="A31" s="262">
        <v>1</v>
      </c>
      <c r="B31" s="263"/>
      <c r="C31" s="264">
        <f>SUM(D31:G31)</f>
        <v>0</v>
      </c>
      <c r="D31" s="265"/>
      <c r="E31" s="265"/>
      <c r="F31" s="265"/>
      <c r="G31" s="266"/>
      <c r="H31" s="267">
        <f t="shared" ref="H31:H32" si="11">SUM(I31:L31)</f>
        <v>0</v>
      </c>
      <c r="I31" s="268"/>
      <c r="J31" s="269"/>
      <c r="K31" s="265"/>
      <c r="L31" s="270"/>
      <c r="M31" s="271">
        <f>SUM(N31:Q31)</f>
        <v>0</v>
      </c>
      <c r="N31" s="268"/>
      <c r="O31" s="269"/>
      <c r="P31" s="265"/>
      <c r="Q31" s="270"/>
      <c r="R31" s="272">
        <f>SUM(S31:V31)</f>
        <v>0</v>
      </c>
      <c r="S31" s="265"/>
      <c r="T31" s="179"/>
      <c r="U31" s="182"/>
      <c r="V31" s="266"/>
      <c r="W31" s="264">
        <f>SUM(X31:AA31)</f>
        <v>0</v>
      </c>
      <c r="X31" s="265"/>
      <c r="Y31" s="188"/>
      <c r="Z31" s="265">
        <f>K31*1.01</f>
        <v>0</v>
      </c>
      <c r="AA31" s="266"/>
      <c r="AB31" s="264">
        <f>SUM(AC31:AF31)</f>
        <v>0</v>
      </c>
      <c r="AC31" s="265"/>
      <c r="AD31" s="265"/>
      <c r="AE31" s="265">
        <f>P31*1.01</f>
        <v>0</v>
      </c>
      <c r="AF31" s="273"/>
      <c r="AG31" s="274">
        <f>SUM(AH31:AK31)</f>
        <v>0</v>
      </c>
      <c r="AH31" s="265"/>
      <c r="AI31" s="188"/>
      <c r="AJ31" s="182">
        <f>Z31+AE31</f>
        <v>0</v>
      </c>
      <c r="AK31" s="266"/>
    </row>
    <row r="32" spans="1:45" ht="36.75" hidden="1" customHeight="1" x14ac:dyDescent="0.3">
      <c r="A32" s="262">
        <v>2</v>
      </c>
      <c r="B32" s="275"/>
      <c r="C32" s="264">
        <f>SUM(D32:G32)</f>
        <v>0</v>
      </c>
      <c r="D32" s="265"/>
      <c r="E32" s="265"/>
      <c r="F32" s="265"/>
      <c r="G32" s="266"/>
      <c r="H32" s="267">
        <f t="shared" si="11"/>
        <v>0</v>
      </c>
      <c r="I32" s="185"/>
      <c r="J32" s="269"/>
      <c r="K32" s="265"/>
      <c r="L32" s="270"/>
      <c r="M32" s="271">
        <f>SUM(N32:Q32)</f>
        <v>0</v>
      </c>
      <c r="N32" s="268"/>
      <c r="O32" s="269"/>
      <c r="P32" s="265"/>
      <c r="Q32" s="270"/>
      <c r="R32" s="276">
        <f t="shared" ref="R32" si="12">SUM(S32:V32)</f>
        <v>0</v>
      </c>
      <c r="S32" s="182"/>
      <c r="T32" s="277"/>
      <c r="U32" s="182"/>
      <c r="V32" s="270"/>
      <c r="W32" s="264">
        <f>SUM(X32:AA32)</f>
        <v>0</v>
      </c>
      <c r="X32" s="265">
        <f>I32*1.01</f>
        <v>0</v>
      </c>
      <c r="Y32" s="188"/>
      <c r="Z32" s="265"/>
      <c r="AA32" s="266"/>
      <c r="AB32" s="264">
        <f>SUM(AC32:AF32)</f>
        <v>0</v>
      </c>
      <c r="AC32" s="265">
        <f>N32*1.01</f>
        <v>0</v>
      </c>
      <c r="AD32" s="265"/>
      <c r="AE32" s="265">
        <f>P32*1.01</f>
        <v>0</v>
      </c>
      <c r="AF32" s="266"/>
      <c r="AG32" s="264">
        <f>SUM(AH32:AK32)</f>
        <v>0</v>
      </c>
      <c r="AH32" s="182">
        <f>X32+AC32</f>
        <v>0</v>
      </c>
      <c r="AI32" s="188"/>
      <c r="AJ32" s="182"/>
      <c r="AK32" s="266"/>
    </row>
    <row r="33" spans="1:37" ht="19.5" hidden="1" customHeight="1" x14ac:dyDescent="0.3">
      <c r="A33" s="718" t="s">
        <v>785</v>
      </c>
      <c r="B33" s="719"/>
      <c r="C33" s="278"/>
      <c r="D33" s="278"/>
      <c r="E33" s="278"/>
      <c r="F33" s="278"/>
      <c r="G33" s="278"/>
      <c r="H33" s="279"/>
      <c r="I33" s="280"/>
      <c r="J33" s="281"/>
      <c r="K33" s="279"/>
      <c r="L33" s="279"/>
      <c r="M33" s="279"/>
      <c r="N33" s="279"/>
      <c r="O33" s="281"/>
      <c r="P33" s="279"/>
      <c r="Q33" s="279"/>
      <c r="R33" s="282"/>
      <c r="S33" s="278"/>
      <c r="T33" s="283"/>
      <c r="U33" s="278"/>
      <c r="V33" s="278"/>
      <c r="W33" s="278"/>
      <c r="X33" s="278"/>
      <c r="Y33" s="284"/>
      <c r="Z33" s="278"/>
      <c r="AA33" s="278"/>
      <c r="AB33" s="278"/>
      <c r="AC33" s="278"/>
      <c r="AD33" s="278"/>
      <c r="AE33" s="278"/>
      <c r="AF33" s="278"/>
      <c r="AG33" s="285"/>
      <c r="AH33" s="278"/>
      <c r="AI33" s="284"/>
      <c r="AJ33" s="282"/>
      <c r="AK33" s="286"/>
    </row>
    <row r="34" spans="1:37" s="119" customFormat="1" ht="19.5" hidden="1" thickBot="1" x14ac:dyDescent="0.25">
      <c r="A34" s="287"/>
      <c r="B34" s="288" t="s">
        <v>226</v>
      </c>
      <c r="C34" s="289">
        <f t="shared" ref="C34:G34" si="13">SUM(C31:C32)</f>
        <v>0</v>
      </c>
      <c r="D34" s="289">
        <f t="shared" si="13"/>
        <v>0</v>
      </c>
      <c r="E34" s="289">
        <f t="shared" si="13"/>
        <v>0</v>
      </c>
      <c r="F34" s="289">
        <f t="shared" si="13"/>
        <v>0</v>
      </c>
      <c r="G34" s="290">
        <f t="shared" si="13"/>
        <v>0</v>
      </c>
      <c r="H34" s="291">
        <f>SUM(H31:H32)</f>
        <v>0</v>
      </c>
      <c r="I34" s="292">
        <f>SUM(I31:I32)</f>
        <v>0</v>
      </c>
      <c r="J34" s="293">
        <f>SUM(J31:J32)</f>
        <v>0</v>
      </c>
      <c r="K34" s="291">
        <f>SUM(K31:K32)</f>
        <v>0</v>
      </c>
      <c r="L34" s="291">
        <f>SUM(L31:L32)</f>
        <v>0</v>
      </c>
      <c r="M34" s="291">
        <f>SUM(M31:M31)</f>
        <v>0</v>
      </c>
      <c r="N34" s="291">
        <f>SUM(N31:N32)</f>
        <v>0</v>
      </c>
      <c r="O34" s="293">
        <f>SUM(O31:O32)</f>
        <v>0</v>
      </c>
      <c r="P34" s="291">
        <f>SUM(P31:P32)</f>
        <v>0</v>
      </c>
      <c r="Q34" s="291">
        <f>SUM(Q31:Q32)</f>
        <v>0</v>
      </c>
      <c r="R34" s="294">
        <f>SUM(R31:R31)</f>
        <v>0</v>
      </c>
      <c r="S34" s="289">
        <f t="shared" ref="S34:AK34" si="14">SUM(S31:S32)</f>
        <v>0</v>
      </c>
      <c r="T34" s="295">
        <f t="shared" si="14"/>
        <v>0</v>
      </c>
      <c r="U34" s="289">
        <f t="shared" si="14"/>
        <v>0</v>
      </c>
      <c r="V34" s="289">
        <f t="shared" si="14"/>
        <v>0</v>
      </c>
      <c r="W34" s="289">
        <f t="shared" si="14"/>
        <v>0</v>
      </c>
      <c r="X34" s="289">
        <f t="shared" si="14"/>
        <v>0</v>
      </c>
      <c r="Y34" s="295">
        <f t="shared" si="14"/>
        <v>0</v>
      </c>
      <c r="Z34" s="289">
        <f t="shared" si="14"/>
        <v>0</v>
      </c>
      <c r="AA34" s="289">
        <f t="shared" si="14"/>
        <v>0</v>
      </c>
      <c r="AB34" s="289">
        <f t="shared" si="14"/>
        <v>0</v>
      </c>
      <c r="AC34" s="289">
        <f t="shared" si="14"/>
        <v>0</v>
      </c>
      <c r="AD34" s="296">
        <f t="shared" si="14"/>
        <v>0</v>
      </c>
      <c r="AE34" s="289">
        <f t="shared" si="14"/>
        <v>0</v>
      </c>
      <c r="AF34" s="289">
        <f t="shared" si="14"/>
        <v>0</v>
      </c>
      <c r="AG34" s="289">
        <f t="shared" si="14"/>
        <v>0</v>
      </c>
      <c r="AH34" s="289">
        <f t="shared" si="14"/>
        <v>0</v>
      </c>
      <c r="AI34" s="295">
        <f t="shared" si="14"/>
        <v>0</v>
      </c>
      <c r="AJ34" s="294">
        <f t="shared" si="14"/>
        <v>0</v>
      </c>
      <c r="AK34" s="289">
        <f t="shared" si="14"/>
        <v>0</v>
      </c>
    </row>
    <row r="35" spans="1:37" ht="12.75" hidden="1" customHeight="1" x14ac:dyDescent="0.2">
      <c r="C35" s="297"/>
      <c r="D35" s="297"/>
      <c r="E35" s="297"/>
      <c r="F35" s="297"/>
      <c r="G35" s="297"/>
      <c r="J35" s="298"/>
      <c r="O35" s="298"/>
      <c r="R35" s="299"/>
      <c r="S35" s="297"/>
      <c r="T35" s="300"/>
      <c r="U35" s="297"/>
      <c r="V35" s="297"/>
      <c r="Y35" s="298"/>
      <c r="AD35" s="301"/>
      <c r="AG35" s="302"/>
      <c r="AH35" s="297"/>
      <c r="AI35" s="303"/>
      <c r="AJ35" s="299"/>
      <c r="AK35" s="304"/>
    </row>
    <row r="36" spans="1:37" ht="15.75" hidden="1" customHeight="1" x14ac:dyDescent="0.25">
      <c r="B36" s="305" t="s">
        <v>786</v>
      </c>
      <c r="C36" s="297"/>
      <c r="D36" s="297"/>
      <c r="E36" s="297"/>
      <c r="F36" s="297"/>
      <c r="G36" s="297"/>
      <c r="J36" s="298"/>
      <c r="O36" s="298"/>
      <c r="R36" s="299"/>
      <c r="S36" s="297"/>
      <c r="T36" s="300"/>
      <c r="U36" s="297"/>
      <c r="V36" s="297"/>
      <c r="Y36" s="298"/>
      <c r="AD36" s="301"/>
      <c r="AG36" s="302"/>
      <c r="AH36" s="297"/>
      <c r="AI36" s="303"/>
      <c r="AJ36" s="299"/>
      <c r="AK36" s="304"/>
    </row>
    <row r="37" spans="1:37" ht="31.5" hidden="1" customHeight="1" x14ac:dyDescent="0.25">
      <c r="A37" s="253" t="s">
        <v>783</v>
      </c>
      <c r="B37" s="306" t="s">
        <v>784</v>
      </c>
      <c r="C37" s="255" t="s">
        <v>179</v>
      </c>
      <c r="D37" s="255" t="s">
        <v>175</v>
      </c>
      <c r="E37" s="255" t="s">
        <v>176</v>
      </c>
      <c r="F37" s="255" t="s">
        <v>177</v>
      </c>
      <c r="G37" s="256" t="s">
        <v>178</v>
      </c>
      <c r="H37" s="255" t="s">
        <v>179</v>
      </c>
      <c r="I37" s="255" t="s">
        <v>175</v>
      </c>
      <c r="J37" s="258" t="s">
        <v>176</v>
      </c>
      <c r="K37" s="255" t="s">
        <v>177</v>
      </c>
      <c r="L37" s="256" t="s">
        <v>178</v>
      </c>
      <c r="M37" s="255" t="s">
        <v>179</v>
      </c>
      <c r="N37" s="255" t="s">
        <v>175</v>
      </c>
      <c r="O37" s="258" t="s">
        <v>176</v>
      </c>
      <c r="P37" s="255" t="s">
        <v>177</v>
      </c>
      <c r="Q37" s="256" t="s">
        <v>178</v>
      </c>
      <c r="R37" s="261" t="s">
        <v>179</v>
      </c>
      <c r="S37" s="255" t="s">
        <v>175</v>
      </c>
      <c r="T37" s="259" t="s">
        <v>176</v>
      </c>
      <c r="U37" s="255" t="s">
        <v>177</v>
      </c>
      <c r="V37" s="256" t="s">
        <v>178</v>
      </c>
      <c r="W37" s="255" t="s">
        <v>179</v>
      </c>
      <c r="X37" s="255" t="s">
        <v>175</v>
      </c>
      <c r="Y37" s="258" t="s">
        <v>176</v>
      </c>
      <c r="Z37" s="255" t="s">
        <v>177</v>
      </c>
      <c r="AA37" s="256" t="s">
        <v>178</v>
      </c>
      <c r="AB37" s="255" t="s">
        <v>179</v>
      </c>
      <c r="AC37" s="255" t="s">
        <v>175</v>
      </c>
      <c r="AD37" s="307" t="s">
        <v>176</v>
      </c>
      <c r="AE37" s="255" t="s">
        <v>177</v>
      </c>
      <c r="AF37" s="260" t="s">
        <v>178</v>
      </c>
      <c r="AG37" s="257" t="s">
        <v>179</v>
      </c>
      <c r="AH37" s="255" t="s">
        <v>175</v>
      </c>
      <c r="AI37" s="258" t="s">
        <v>176</v>
      </c>
      <c r="AJ37" s="261" t="s">
        <v>177</v>
      </c>
      <c r="AK37" s="256" t="s">
        <v>178</v>
      </c>
    </row>
    <row r="38" spans="1:37" ht="15.75" hidden="1" customHeight="1" x14ac:dyDescent="0.3">
      <c r="A38" s="135"/>
      <c r="B38" s="263"/>
      <c r="C38" s="308">
        <f>SUM(D38:G38)</f>
        <v>0</v>
      </c>
      <c r="D38" s="309"/>
      <c r="E38" s="309"/>
      <c r="F38" s="309"/>
      <c r="G38" s="310"/>
      <c r="H38" s="311">
        <f>SUM(I38:L38)</f>
        <v>0</v>
      </c>
      <c r="I38" s="309"/>
      <c r="J38" s="312"/>
      <c r="K38" s="309"/>
      <c r="L38" s="310"/>
      <c r="M38" s="311">
        <f>SUM(N38:Q38)</f>
        <v>0</v>
      </c>
      <c r="N38" s="309"/>
      <c r="O38" s="312"/>
      <c r="P38" s="309">
        <f>P26</f>
        <v>0</v>
      </c>
      <c r="Q38" s="310"/>
      <c r="R38" s="313">
        <f>SUM(S38:V38)</f>
        <v>0</v>
      </c>
      <c r="S38" s="309"/>
      <c r="T38" s="314"/>
      <c r="U38" s="309">
        <f>K38+P38</f>
        <v>0</v>
      </c>
      <c r="V38" s="310"/>
      <c r="W38" s="308">
        <f>SUM(X38:AA38)</f>
        <v>0</v>
      </c>
      <c r="X38" s="309"/>
      <c r="Y38" s="312"/>
      <c r="Z38" s="309"/>
      <c r="AA38" s="310"/>
      <c r="AB38" s="308">
        <f>SUM(AC38:AF38)</f>
        <v>0</v>
      </c>
      <c r="AC38" s="309"/>
      <c r="AD38" s="315"/>
      <c r="AE38" s="309"/>
      <c r="AF38" s="316"/>
      <c r="AG38" s="317">
        <f>SUM(AH38:AK38)</f>
        <v>0</v>
      </c>
      <c r="AH38" s="309"/>
      <c r="AI38" s="312"/>
      <c r="AJ38" s="318"/>
      <c r="AK38" s="310"/>
    </row>
    <row r="39" spans="1:37" ht="15.75" hidden="1" customHeight="1" x14ac:dyDescent="0.25">
      <c r="A39" s="319"/>
      <c r="B39" s="320"/>
      <c r="C39" s="308">
        <f>SUM(D39:G39)</f>
        <v>0</v>
      </c>
      <c r="D39" s="309"/>
      <c r="E39" s="309"/>
      <c r="F39" s="309"/>
      <c r="G39" s="310"/>
      <c r="H39" s="311">
        <f>SUM(I39:L39)</f>
        <v>0</v>
      </c>
      <c r="I39" s="309"/>
      <c r="J39" s="312"/>
      <c r="K39" s="309"/>
      <c r="L39" s="310"/>
      <c r="M39" s="311">
        <f>SUM(N39:Q39)</f>
        <v>0</v>
      </c>
      <c r="N39" s="309"/>
      <c r="O39" s="312"/>
      <c r="P39" s="309"/>
      <c r="Q39" s="310"/>
      <c r="R39" s="313">
        <f>SUM(S39:V39)</f>
        <v>0</v>
      </c>
      <c r="S39" s="309"/>
      <c r="T39" s="314"/>
      <c r="U39" s="309"/>
      <c r="V39" s="310"/>
      <c r="W39" s="308">
        <f>SUM(X39:AA39)</f>
        <v>0</v>
      </c>
      <c r="X39" s="309"/>
      <c r="Y39" s="312"/>
      <c r="Z39" s="309"/>
      <c r="AA39" s="310"/>
      <c r="AB39" s="308">
        <f>SUM(AC39:AF39)</f>
        <v>0</v>
      </c>
      <c r="AC39" s="309"/>
      <c r="AD39" s="315"/>
      <c r="AE39" s="309"/>
      <c r="AF39" s="316"/>
      <c r="AG39" s="317">
        <f>SUM(AH39:AK39)</f>
        <v>0</v>
      </c>
      <c r="AH39" s="309"/>
      <c r="AI39" s="312"/>
      <c r="AJ39" s="318"/>
      <c r="AK39" s="310"/>
    </row>
    <row r="40" spans="1:37" ht="15.75" hidden="1" customHeight="1" x14ac:dyDescent="0.25">
      <c r="A40" s="319"/>
      <c r="B40" s="320"/>
      <c r="C40" s="308">
        <f>SUM(D40:G40)</f>
        <v>0</v>
      </c>
      <c r="D40" s="309"/>
      <c r="E40" s="309"/>
      <c r="F40" s="309"/>
      <c r="G40" s="310"/>
      <c r="H40" s="311">
        <f>SUM(I40:L40)</f>
        <v>0</v>
      </c>
      <c r="I40" s="309"/>
      <c r="J40" s="312"/>
      <c r="K40" s="309"/>
      <c r="L40" s="310"/>
      <c r="M40" s="311">
        <f>SUM(N40:Q40)</f>
        <v>0</v>
      </c>
      <c r="N40" s="309"/>
      <c r="O40" s="312"/>
      <c r="P40" s="309"/>
      <c r="Q40" s="310"/>
      <c r="R40" s="313">
        <f>SUM(S40:V40)</f>
        <v>0</v>
      </c>
      <c r="S40" s="309"/>
      <c r="T40" s="314"/>
      <c r="U40" s="309"/>
      <c r="V40" s="310"/>
      <c r="W40" s="308">
        <f>SUM(X40:AA40)</f>
        <v>0</v>
      </c>
      <c r="X40" s="309"/>
      <c r="Y40" s="312"/>
      <c r="Z40" s="309"/>
      <c r="AA40" s="310"/>
      <c r="AB40" s="308">
        <f>SUM(AC40:AF40)</f>
        <v>0</v>
      </c>
      <c r="AC40" s="309"/>
      <c r="AD40" s="315"/>
      <c r="AE40" s="309"/>
      <c r="AF40" s="316"/>
      <c r="AG40" s="317">
        <f>SUM(AH40:AK40)</f>
        <v>0</v>
      </c>
      <c r="AH40" s="309"/>
      <c r="AI40" s="312"/>
      <c r="AJ40" s="318"/>
      <c r="AK40" s="310"/>
    </row>
    <row r="41" spans="1:37" ht="12.75" hidden="1" customHeight="1" x14ac:dyDescent="0.2">
      <c r="A41" s="718" t="s">
        <v>785</v>
      </c>
      <c r="B41" s="719"/>
      <c r="C41" s="321"/>
      <c r="D41" s="321"/>
      <c r="E41" s="321"/>
      <c r="F41" s="321"/>
      <c r="G41" s="321"/>
      <c r="H41" s="321" t="s">
        <v>321</v>
      </c>
      <c r="I41" s="321"/>
      <c r="J41" s="322"/>
      <c r="K41" s="321"/>
      <c r="L41" s="321"/>
      <c r="M41" s="321"/>
      <c r="N41" s="321"/>
      <c r="O41" s="322"/>
      <c r="P41" s="321"/>
      <c r="Q41" s="321"/>
      <c r="R41" s="323"/>
      <c r="S41" s="321"/>
      <c r="T41" s="324"/>
      <c r="U41" s="321"/>
      <c r="V41" s="321"/>
      <c r="W41" s="321"/>
      <c r="X41" s="321"/>
      <c r="Y41" s="322"/>
      <c r="Z41" s="321"/>
      <c r="AA41" s="321"/>
      <c r="AB41" s="321"/>
      <c r="AC41" s="321"/>
      <c r="AD41" s="325"/>
      <c r="AE41" s="321"/>
      <c r="AF41" s="321"/>
      <c r="AG41" s="326"/>
      <c r="AH41" s="321"/>
      <c r="AI41" s="322"/>
      <c r="AJ41" s="323"/>
      <c r="AK41" s="327"/>
    </row>
    <row r="42" spans="1:37" ht="16.5" hidden="1" customHeight="1" x14ac:dyDescent="0.25">
      <c r="A42" s="328"/>
      <c r="B42" s="329" t="s">
        <v>226</v>
      </c>
      <c r="C42" s="330">
        <f t="shared" ref="C42:AK42" si="15">SUM(C38:C40)</f>
        <v>0</v>
      </c>
      <c r="D42" s="330">
        <f t="shared" si="15"/>
        <v>0</v>
      </c>
      <c r="E42" s="330">
        <f t="shared" si="15"/>
        <v>0</v>
      </c>
      <c r="F42" s="330">
        <f t="shared" si="15"/>
        <v>0</v>
      </c>
      <c r="G42" s="331">
        <f t="shared" si="15"/>
        <v>0</v>
      </c>
      <c r="H42" s="332">
        <f t="shared" si="15"/>
        <v>0</v>
      </c>
      <c r="I42" s="332">
        <f t="shared" si="15"/>
        <v>0</v>
      </c>
      <c r="J42" s="333">
        <f t="shared" si="15"/>
        <v>0</v>
      </c>
      <c r="K42" s="332">
        <f t="shared" si="15"/>
        <v>0</v>
      </c>
      <c r="L42" s="334">
        <f t="shared" si="15"/>
        <v>0</v>
      </c>
      <c r="M42" s="332">
        <f t="shared" si="15"/>
        <v>0</v>
      </c>
      <c r="N42" s="332">
        <f t="shared" si="15"/>
        <v>0</v>
      </c>
      <c r="O42" s="333">
        <f t="shared" si="15"/>
        <v>0</v>
      </c>
      <c r="P42" s="332">
        <f t="shared" si="15"/>
        <v>0</v>
      </c>
      <c r="Q42" s="334">
        <f t="shared" si="15"/>
        <v>0</v>
      </c>
      <c r="R42" s="335">
        <f t="shared" si="15"/>
        <v>0</v>
      </c>
      <c r="S42" s="330">
        <f t="shared" si="15"/>
        <v>0</v>
      </c>
      <c r="T42" s="336">
        <f t="shared" si="15"/>
        <v>0</v>
      </c>
      <c r="U42" s="330">
        <f t="shared" si="15"/>
        <v>0</v>
      </c>
      <c r="V42" s="331">
        <f t="shared" si="15"/>
        <v>0</v>
      </c>
      <c r="W42" s="330">
        <f t="shared" si="15"/>
        <v>0</v>
      </c>
      <c r="X42" s="330">
        <f t="shared" si="15"/>
        <v>0</v>
      </c>
      <c r="Y42" s="336">
        <f t="shared" si="15"/>
        <v>0</v>
      </c>
      <c r="Z42" s="330">
        <f t="shared" si="15"/>
        <v>0</v>
      </c>
      <c r="AA42" s="331">
        <f t="shared" si="15"/>
        <v>0</v>
      </c>
      <c r="AB42" s="330">
        <f t="shared" si="15"/>
        <v>0</v>
      </c>
      <c r="AC42" s="330">
        <f t="shared" si="15"/>
        <v>0</v>
      </c>
      <c r="AD42" s="337">
        <f t="shared" si="15"/>
        <v>0</v>
      </c>
      <c r="AE42" s="330">
        <f t="shared" si="15"/>
        <v>0</v>
      </c>
      <c r="AF42" s="338">
        <f t="shared" si="15"/>
        <v>0</v>
      </c>
      <c r="AG42" s="339">
        <f t="shared" si="15"/>
        <v>0</v>
      </c>
      <c r="AH42" s="330">
        <f t="shared" si="15"/>
        <v>0</v>
      </c>
      <c r="AI42" s="336">
        <f t="shared" si="15"/>
        <v>0</v>
      </c>
      <c r="AJ42" s="335">
        <f t="shared" si="15"/>
        <v>0</v>
      </c>
      <c r="AK42" s="331">
        <f t="shared" si="15"/>
        <v>0</v>
      </c>
    </row>
    <row r="43" spans="1:37" ht="12.75" hidden="1" customHeight="1" x14ac:dyDescent="0.2">
      <c r="C43" s="297"/>
      <c r="D43" s="297"/>
      <c r="E43" s="297"/>
      <c r="F43" s="297"/>
      <c r="G43" s="297"/>
      <c r="J43" s="298"/>
      <c r="O43" s="298"/>
      <c r="R43" s="299"/>
      <c r="S43" s="297"/>
      <c r="T43" s="300"/>
      <c r="U43" s="297"/>
      <c r="V43" s="297"/>
      <c r="Y43" s="298"/>
      <c r="AD43" s="301"/>
      <c r="AG43" s="302"/>
      <c r="AH43" s="297"/>
      <c r="AI43" s="303"/>
      <c r="AJ43" s="299"/>
      <c r="AK43" s="304"/>
    </row>
    <row r="44" spans="1:37" ht="15.75" hidden="1" x14ac:dyDescent="0.25">
      <c r="B44" s="305" t="s">
        <v>787</v>
      </c>
      <c r="C44" s="297"/>
      <c r="D44" s="297"/>
      <c r="E44" s="297"/>
      <c r="F44" s="297"/>
      <c r="G44" s="297"/>
      <c r="J44" s="298"/>
      <c r="O44" s="298"/>
      <c r="R44" s="299"/>
      <c r="S44" s="297"/>
      <c r="T44" s="300"/>
      <c r="U44" s="297"/>
      <c r="V44" s="297"/>
      <c r="Y44" s="298"/>
      <c r="AD44" s="301"/>
      <c r="AG44" s="302"/>
      <c r="AH44" s="297"/>
      <c r="AI44" s="303"/>
      <c r="AJ44" s="299"/>
      <c r="AK44" s="304"/>
    </row>
    <row r="45" spans="1:37" ht="15.75" hidden="1" customHeight="1" x14ac:dyDescent="0.25">
      <c r="A45" s="253" t="s">
        <v>783</v>
      </c>
      <c r="B45" s="306" t="s">
        <v>788</v>
      </c>
      <c r="C45" s="255" t="s">
        <v>179</v>
      </c>
      <c r="D45" s="255" t="s">
        <v>175</v>
      </c>
      <c r="E45" s="255" t="s">
        <v>176</v>
      </c>
      <c r="F45" s="255" t="s">
        <v>177</v>
      </c>
      <c r="G45" s="256" t="s">
        <v>178</v>
      </c>
      <c r="H45" s="255" t="s">
        <v>179</v>
      </c>
      <c r="I45" s="255" t="s">
        <v>175</v>
      </c>
      <c r="J45" s="258" t="s">
        <v>176</v>
      </c>
      <c r="K45" s="255" t="s">
        <v>177</v>
      </c>
      <c r="L45" s="256" t="s">
        <v>178</v>
      </c>
      <c r="M45" s="255" t="s">
        <v>179</v>
      </c>
      <c r="N45" s="255" t="s">
        <v>175</v>
      </c>
      <c r="O45" s="258" t="s">
        <v>176</v>
      </c>
      <c r="P45" s="255" t="s">
        <v>177</v>
      </c>
      <c r="Q45" s="256" t="s">
        <v>178</v>
      </c>
      <c r="R45" s="261" t="s">
        <v>179</v>
      </c>
      <c r="S45" s="255" t="s">
        <v>175</v>
      </c>
      <c r="T45" s="259" t="s">
        <v>176</v>
      </c>
      <c r="U45" s="255" t="s">
        <v>177</v>
      </c>
      <c r="V45" s="256" t="s">
        <v>178</v>
      </c>
      <c r="W45" s="255" t="s">
        <v>179</v>
      </c>
      <c r="X45" s="255" t="s">
        <v>175</v>
      </c>
      <c r="Y45" s="258" t="s">
        <v>176</v>
      </c>
      <c r="Z45" s="255" t="s">
        <v>177</v>
      </c>
      <c r="AA45" s="256" t="s">
        <v>178</v>
      </c>
      <c r="AB45" s="255" t="s">
        <v>179</v>
      </c>
      <c r="AC45" s="255" t="s">
        <v>175</v>
      </c>
      <c r="AD45" s="307" t="s">
        <v>176</v>
      </c>
      <c r="AE45" s="255" t="s">
        <v>177</v>
      </c>
      <c r="AF45" s="260" t="s">
        <v>178</v>
      </c>
      <c r="AG45" s="257" t="s">
        <v>179</v>
      </c>
      <c r="AH45" s="255" t="s">
        <v>175</v>
      </c>
      <c r="AI45" s="258" t="s">
        <v>176</v>
      </c>
      <c r="AJ45" s="261" t="s">
        <v>177</v>
      </c>
      <c r="AK45" s="256" t="s">
        <v>178</v>
      </c>
    </row>
    <row r="46" spans="1:37" ht="18.75" hidden="1" x14ac:dyDescent="0.3">
      <c r="A46" s="262">
        <v>1</v>
      </c>
      <c r="B46" s="340" t="s">
        <v>789</v>
      </c>
      <c r="C46" s="341">
        <f>SUM(D46:G46)</f>
        <v>0</v>
      </c>
      <c r="D46" s="268"/>
      <c r="E46" s="268"/>
      <c r="F46" s="268"/>
      <c r="G46" s="268"/>
      <c r="H46" s="271">
        <f>SUM(I46:L46)</f>
        <v>0</v>
      </c>
      <c r="I46" s="268"/>
      <c r="J46" s="269"/>
      <c r="K46" s="265"/>
      <c r="L46" s="265"/>
      <c r="M46" s="271">
        <f>SUM(N46:Q46)</f>
        <v>0</v>
      </c>
      <c r="N46" s="268"/>
      <c r="O46" s="269"/>
      <c r="P46" s="265"/>
      <c r="Q46" s="265"/>
      <c r="R46" s="342">
        <f>SUM(S46:V46)</f>
        <v>0</v>
      </c>
      <c r="S46" s="268"/>
      <c r="T46" s="277"/>
      <c r="U46" s="182"/>
      <c r="V46" s="182"/>
      <c r="W46" s="341">
        <f>SUM(X46:AA46)</f>
        <v>0</v>
      </c>
      <c r="X46" s="268"/>
      <c r="Y46" s="269"/>
      <c r="Z46" s="185">
        <f t="shared" ref="Z46" si="16">K46*1.01</f>
        <v>0</v>
      </c>
      <c r="AA46" s="185">
        <f>L46*1.01</f>
        <v>0</v>
      </c>
      <c r="AB46" s="341">
        <f>SUM(AC46:AF46)</f>
        <v>1E-4</v>
      </c>
      <c r="AC46" s="268"/>
      <c r="AD46" s="343"/>
      <c r="AE46" s="268">
        <f>P46*1.01</f>
        <v>0</v>
      </c>
      <c r="AF46" s="344">
        <f>Q46*1.01+0.0001</f>
        <v>1E-4</v>
      </c>
      <c r="AG46" s="345">
        <f>SUM(AH46:AK46)</f>
        <v>1E-4</v>
      </c>
      <c r="AH46" s="268"/>
      <c r="AI46" s="269"/>
      <c r="AJ46" s="346">
        <f t="shared" ref="AJ46:AK46" si="17">Z46+AE46</f>
        <v>0</v>
      </c>
      <c r="AK46" s="347">
        <f t="shared" si="17"/>
        <v>1E-4</v>
      </c>
    </row>
    <row r="47" spans="1:37" ht="18.75" hidden="1" x14ac:dyDescent="0.3">
      <c r="A47" s="262">
        <v>2</v>
      </c>
      <c r="B47" s="340" t="s">
        <v>790</v>
      </c>
      <c r="C47" s="341">
        <f>SUM(D47:G47)</f>
        <v>0</v>
      </c>
      <c r="D47" s="268"/>
      <c r="E47" s="268"/>
      <c r="F47" s="268"/>
      <c r="G47" s="268"/>
      <c r="H47" s="271">
        <f>SUM(I47:L47)</f>
        <v>0</v>
      </c>
      <c r="I47" s="268"/>
      <c r="J47" s="269"/>
      <c r="K47" s="265"/>
      <c r="L47" s="270"/>
      <c r="M47" s="271">
        <f>SUM(N47:Q47)</f>
        <v>0</v>
      </c>
      <c r="N47" s="268"/>
      <c r="O47" s="269"/>
      <c r="P47" s="265"/>
      <c r="Q47" s="270"/>
      <c r="R47" s="342">
        <f>SUM(S47:V47)</f>
        <v>0</v>
      </c>
      <c r="S47" s="268"/>
      <c r="T47" s="277"/>
      <c r="U47" s="182"/>
      <c r="V47" s="266"/>
      <c r="W47" s="341">
        <f>SUM(X47:AA47)</f>
        <v>0</v>
      </c>
      <c r="X47" s="268"/>
      <c r="Y47" s="269"/>
      <c r="Z47" s="185">
        <f>K47*1.01</f>
        <v>0</v>
      </c>
      <c r="AA47" s="270"/>
      <c r="AB47" s="341">
        <f>SUM(AC47:AF47)</f>
        <v>0</v>
      </c>
      <c r="AC47" s="268"/>
      <c r="AD47" s="343"/>
      <c r="AE47" s="268">
        <f>P47*1.01</f>
        <v>0</v>
      </c>
      <c r="AF47" s="344"/>
      <c r="AG47" s="345">
        <f>SUM(AH47:AK47)</f>
        <v>0</v>
      </c>
      <c r="AH47" s="268"/>
      <c r="AI47" s="269"/>
      <c r="AJ47" s="346">
        <f>Z47+AE47</f>
        <v>0</v>
      </c>
      <c r="AK47" s="270"/>
    </row>
    <row r="48" spans="1:37" ht="15.75" hidden="1" customHeight="1" x14ac:dyDescent="0.3">
      <c r="A48" s="135"/>
      <c r="B48" s="340"/>
      <c r="C48" s="308">
        <f>SUM(D48:G48)</f>
        <v>0</v>
      </c>
      <c r="D48" s="309"/>
      <c r="E48" s="309"/>
      <c r="F48" s="309"/>
      <c r="G48" s="310"/>
      <c r="H48" s="271">
        <f>SUM(I48:L48)</f>
        <v>0</v>
      </c>
      <c r="I48" s="268"/>
      <c r="J48" s="269"/>
      <c r="K48" s="268"/>
      <c r="L48" s="270"/>
      <c r="M48" s="271">
        <f>SUM(N48:Q48)</f>
        <v>0</v>
      </c>
      <c r="N48" s="268"/>
      <c r="O48" s="269"/>
      <c r="P48" s="268"/>
      <c r="Q48" s="270"/>
      <c r="R48" s="342">
        <f>SUM(S48:V48)</f>
        <v>0</v>
      </c>
      <c r="S48" s="268"/>
      <c r="T48" s="277"/>
      <c r="U48" s="268"/>
      <c r="V48" s="270"/>
      <c r="W48" s="341">
        <f>SUM(X48:AA48)</f>
        <v>0</v>
      </c>
      <c r="X48" s="268"/>
      <c r="Y48" s="269"/>
      <c r="Z48" s="268"/>
      <c r="AA48" s="270"/>
      <c r="AB48" s="341">
        <f>SUM(AC48:AF48)</f>
        <v>0</v>
      </c>
      <c r="AC48" s="268"/>
      <c r="AD48" s="343"/>
      <c r="AE48" s="268"/>
      <c r="AF48" s="344"/>
      <c r="AG48" s="345">
        <f>SUM(AH48:AK48)</f>
        <v>0</v>
      </c>
      <c r="AH48" s="268"/>
      <c r="AI48" s="269"/>
      <c r="AJ48" s="348"/>
      <c r="AK48" s="270"/>
    </row>
    <row r="49" spans="1:37" ht="18" hidden="1" customHeight="1" x14ac:dyDescent="0.3">
      <c r="A49" s="718" t="s">
        <v>785</v>
      </c>
      <c r="B49" s="719"/>
      <c r="C49" s="321"/>
      <c r="D49" s="321"/>
      <c r="E49" s="321"/>
      <c r="F49" s="321"/>
      <c r="G49" s="321"/>
      <c r="H49" s="321"/>
      <c r="I49" s="321"/>
      <c r="J49" s="322"/>
      <c r="K49" s="321"/>
      <c r="L49" s="321"/>
      <c r="M49" s="321"/>
      <c r="N49" s="321"/>
      <c r="O49" s="322"/>
      <c r="P49" s="321"/>
      <c r="Q49" s="321"/>
      <c r="R49" s="323"/>
      <c r="S49" s="321"/>
      <c r="T49" s="324"/>
      <c r="U49" s="321"/>
      <c r="V49" s="321"/>
      <c r="W49" s="321"/>
      <c r="X49" s="321"/>
      <c r="Y49" s="322"/>
      <c r="Z49" s="321"/>
      <c r="AA49" s="321"/>
      <c r="AB49" s="321"/>
      <c r="AC49" s="321"/>
      <c r="AD49" s="325"/>
      <c r="AE49" s="321"/>
      <c r="AF49" s="321"/>
      <c r="AG49" s="349"/>
      <c r="AH49" s="279"/>
      <c r="AI49" s="281"/>
      <c r="AJ49" s="280"/>
      <c r="AK49" s="350"/>
    </row>
    <row r="50" spans="1:37" s="119" customFormat="1" ht="19.5" hidden="1" thickBot="1" x14ac:dyDescent="0.25">
      <c r="A50" s="287"/>
      <c r="B50" s="288" t="s">
        <v>226</v>
      </c>
      <c r="C50" s="351">
        <f t="shared" ref="C50:AK50" si="18">SUM(C46:C48)</f>
        <v>0</v>
      </c>
      <c r="D50" s="351">
        <f t="shared" si="18"/>
        <v>0</v>
      </c>
      <c r="E50" s="351">
        <f t="shared" si="18"/>
        <v>0</v>
      </c>
      <c r="F50" s="351">
        <f t="shared" si="18"/>
        <v>0</v>
      </c>
      <c r="G50" s="352">
        <f t="shared" si="18"/>
        <v>0</v>
      </c>
      <c r="H50" s="353">
        <f t="shared" si="18"/>
        <v>0</v>
      </c>
      <c r="I50" s="354">
        <f t="shared" si="18"/>
        <v>0</v>
      </c>
      <c r="J50" s="355">
        <f t="shared" si="18"/>
        <v>0</v>
      </c>
      <c r="K50" s="353">
        <f t="shared" si="18"/>
        <v>0</v>
      </c>
      <c r="L50" s="356">
        <f t="shared" si="18"/>
        <v>0</v>
      </c>
      <c r="M50" s="353">
        <f t="shared" si="18"/>
        <v>0</v>
      </c>
      <c r="N50" s="354">
        <f t="shared" si="18"/>
        <v>0</v>
      </c>
      <c r="O50" s="355">
        <f t="shared" si="18"/>
        <v>0</v>
      </c>
      <c r="P50" s="353">
        <f t="shared" si="18"/>
        <v>0</v>
      </c>
      <c r="Q50" s="356">
        <f t="shared" si="18"/>
        <v>0</v>
      </c>
      <c r="R50" s="357">
        <f t="shared" si="18"/>
        <v>0</v>
      </c>
      <c r="S50" s="358">
        <f t="shared" si="18"/>
        <v>0</v>
      </c>
      <c r="T50" s="359">
        <f t="shared" si="18"/>
        <v>0</v>
      </c>
      <c r="U50" s="351">
        <f t="shared" si="18"/>
        <v>0</v>
      </c>
      <c r="V50" s="352">
        <f t="shared" si="18"/>
        <v>0</v>
      </c>
      <c r="W50" s="351">
        <f t="shared" si="18"/>
        <v>0</v>
      </c>
      <c r="X50" s="351">
        <f t="shared" si="18"/>
        <v>0</v>
      </c>
      <c r="Y50" s="359">
        <f t="shared" si="18"/>
        <v>0</v>
      </c>
      <c r="Z50" s="351">
        <f t="shared" si="18"/>
        <v>0</v>
      </c>
      <c r="AA50" s="352">
        <f t="shared" si="18"/>
        <v>0</v>
      </c>
      <c r="AB50" s="351">
        <f t="shared" si="18"/>
        <v>1E-4</v>
      </c>
      <c r="AC50" s="351">
        <f t="shared" si="18"/>
        <v>0</v>
      </c>
      <c r="AD50" s="358">
        <f t="shared" si="18"/>
        <v>0</v>
      </c>
      <c r="AE50" s="351">
        <f t="shared" si="18"/>
        <v>0</v>
      </c>
      <c r="AF50" s="360">
        <f t="shared" si="18"/>
        <v>1E-4</v>
      </c>
      <c r="AG50" s="361">
        <f t="shared" si="18"/>
        <v>1E-4</v>
      </c>
      <c r="AH50" s="351">
        <f t="shared" si="18"/>
        <v>0</v>
      </c>
      <c r="AI50" s="359">
        <f t="shared" si="18"/>
        <v>0</v>
      </c>
      <c r="AJ50" s="357">
        <f t="shared" si="18"/>
        <v>0</v>
      </c>
      <c r="AK50" s="362">
        <f t="shared" si="18"/>
        <v>1E-4</v>
      </c>
    </row>
    <row r="51" spans="1:37" s="105" customFormat="1" ht="34.5" customHeight="1" x14ac:dyDescent="0.4">
      <c r="A51" s="101"/>
      <c r="B51" s="363" t="s">
        <v>140</v>
      </c>
      <c r="H51" s="364"/>
      <c r="I51" s="365"/>
      <c r="J51" s="366"/>
      <c r="K51" s="367"/>
      <c r="L51" s="367"/>
      <c r="M51" s="368"/>
      <c r="N51" s="369"/>
      <c r="O51" s="368"/>
      <c r="P51" s="370"/>
      <c r="Q51" s="371"/>
      <c r="R51" s="372"/>
      <c r="S51" s="373"/>
      <c r="T51" s="374"/>
      <c r="U51" s="375"/>
      <c r="V51" s="376"/>
      <c r="W51" s="377"/>
      <c r="X51" s="369"/>
      <c r="Y51" s="369"/>
      <c r="Z51" s="369"/>
      <c r="AA51" s="369"/>
      <c r="AB51" s="378"/>
      <c r="AC51" s="378"/>
      <c r="AD51" s="379"/>
      <c r="AE51" s="378"/>
      <c r="AF51" s="378"/>
      <c r="AG51" s="378"/>
      <c r="AH51" s="378"/>
      <c r="AI51" s="378"/>
      <c r="AJ51" s="378"/>
      <c r="AK51" s="380"/>
    </row>
    <row r="52" spans="1:37" s="105" customFormat="1" ht="34.5" customHeight="1" x14ac:dyDescent="0.4">
      <c r="A52" s="101"/>
      <c r="B52" s="381" t="s">
        <v>791</v>
      </c>
      <c r="H52" s="101"/>
      <c r="I52" s="369"/>
      <c r="J52" s="382"/>
      <c r="K52" s="383"/>
      <c r="L52" s="384"/>
      <c r="M52" s="385"/>
      <c r="N52" s="386"/>
      <c r="O52" s="369"/>
      <c r="P52" s="369"/>
    </row>
    <row r="53" spans="1:37" ht="27.75" x14ac:dyDescent="0.4">
      <c r="B53" s="371" t="s">
        <v>792</v>
      </c>
      <c r="D53" s="387"/>
      <c r="I53" s="388"/>
      <c r="J53" s="371"/>
      <c r="K53" s="389"/>
      <c r="L53" s="389"/>
      <c r="M53" s="390"/>
      <c r="N53" s="391"/>
      <c r="O53" s="369"/>
      <c r="P53" s="392"/>
      <c r="Q53" s="392"/>
      <c r="R53" s="393"/>
      <c r="S53" s="394"/>
      <c r="T53" s="385"/>
      <c r="U53" s="390"/>
      <c r="V53" s="371"/>
      <c r="W53" s="371"/>
      <c r="X53" s="369"/>
      <c r="Y53" s="369"/>
      <c r="Z53" s="369"/>
      <c r="AA53" s="369"/>
      <c r="AB53" s="371"/>
      <c r="AC53" s="371"/>
      <c r="AD53" s="371" t="s">
        <v>793</v>
      </c>
      <c r="AE53" s="395"/>
      <c r="AF53" s="371"/>
      <c r="AG53" s="371"/>
      <c r="AH53" s="371"/>
      <c r="AI53" s="371"/>
      <c r="AJ53" s="395"/>
      <c r="AK53" s="102"/>
    </row>
    <row r="54" spans="1:37" s="396" customFormat="1" ht="18.75" customHeight="1" x14ac:dyDescent="0.3">
      <c r="H54" s="101"/>
      <c r="K54" s="397"/>
      <c r="L54" s="398"/>
      <c r="M54" s="399"/>
      <c r="N54" s="399"/>
      <c r="O54" s="399"/>
      <c r="P54" s="400"/>
      <c r="Q54" s="400"/>
      <c r="U54" s="401"/>
      <c r="V54" s="401"/>
      <c r="W54" s="396" t="e">
        <f>V54/S54*100</f>
        <v>#DIV/0!</v>
      </c>
      <c r="AF54" s="396">
        <f>K68/((100-7.6614)/100)</f>
        <v>0</v>
      </c>
    </row>
    <row r="55" spans="1:37" s="396" customFormat="1" ht="18.75" customHeight="1" x14ac:dyDescent="0.3">
      <c r="K55" s="402"/>
      <c r="L55" s="403"/>
      <c r="M55" s="399"/>
      <c r="N55" s="399"/>
      <c r="O55" s="399"/>
      <c r="P55" s="404"/>
      <c r="Q55" s="404"/>
      <c r="R55" s="106"/>
      <c r="U55" s="401"/>
      <c r="V55" s="401"/>
      <c r="W55" s="396" t="e">
        <f t="shared" ref="W55:W58" si="19">V55/S55*100</f>
        <v>#DIV/0!</v>
      </c>
      <c r="AF55" s="405">
        <f>AF54-K68</f>
        <v>0</v>
      </c>
    </row>
    <row r="56" spans="1:37" s="396" customFormat="1" ht="18.75" customHeight="1" x14ac:dyDescent="0.3">
      <c r="K56" s="402"/>
      <c r="L56" s="402"/>
      <c r="M56" s="402"/>
      <c r="N56" s="402"/>
      <c r="O56" s="402"/>
      <c r="P56" s="406"/>
      <c r="Q56" s="406"/>
      <c r="R56" s="106"/>
      <c r="S56" s="405"/>
      <c r="V56" s="401"/>
      <c r="W56" s="396" t="e">
        <f t="shared" si="19"/>
        <v>#DIV/0!</v>
      </c>
      <c r="AF56" s="405">
        <f>K64-AF55</f>
        <v>0</v>
      </c>
    </row>
    <row r="57" spans="1:37" s="396" customFormat="1" ht="18.75" customHeight="1" x14ac:dyDescent="0.3">
      <c r="K57" s="402"/>
      <c r="L57" s="407"/>
      <c r="M57" s="407"/>
      <c r="N57" s="408"/>
      <c r="O57" s="407"/>
      <c r="P57" s="103"/>
      <c r="Q57" s="103"/>
      <c r="R57" s="106"/>
      <c r="V57" s="401"/>
      <c r="W57" s="396" t="e">
        <f t="shared" si="19"/>
        <v>#DIV/0!</v>
      </c>
    </row>
    <row r="58" spans="1:37" s="105" customFormat="1" ht="20.25" x14ac:dyDescent="0.3">
      <c r="K58" s="409"/>
      <c r="L58" s="410"/>
      <c r="M58" s="410"/>
      <c r="N58" s="410"/>
      <c r="O58" s="411"/>
      <c r="P58" s="103"/>
      <c r="Q58" s="103"/>
      <c r="R58" s="106"/>
      <c r="S58" s="101"/>
      <c r="T58" s="101"/>
      <c r="U58" s="101"/>
      <c r="V58" s="401"/>
      <c r="W58" s="396" t="e">
        <f t="shared" si="19"/>
        <v>#DIV/0!</v>
      </c>
      <c r="X58" s="101"/>
      <c r="Y58" s="101"/>
      <c r="Z58" s="101"/>
      <c r="AA58" s="101"/>
      <c r="AB58" s="101"/>
      <c r="AC58" s="101"/>
      <c r="AD58" s="101"/>
    </row>
    <row r="59" spans="1:37" s="105" customFormat="1" ht="20.25" x14ac:dyDescent="0.3">
      <c r="K59" s="409"/>
      <c r="L59" s="410"/>
      <c r="M59" s="410"/>
      <c r="N59" s="411"/>
      <c r="O59" s="410"/>
      <c r="P59" s="412"/>
      <c r="Q59" s="102"/>
      <c r="R59" s="106"/>
      <c r="S59" s="101"/>
      <c r="T59" s="101"/>
      <c r="U59" s="101"/>
      <c r="V59" s="401"/>
      <c r="W59" s="396" t="e">
        <f>V59/S59*100</f>
        <v>#DIV/0!</v>
      </c>
      <c r="X59" s="101"/>
      <c r="Y59" s="101"/>
      <c r="Z59" s="101"/>
      <c r="AA59" s="101"/>
      <c r="AB59" s="101"/>
      <c r="AC59" s="101"/>
      <c r="AD59" s="101"/>
      <c r="AF59" s="134">
        <f>AF54-K54</f>
        <v>0</v>
      </c>
    </row>
    <row r="60" spans="1:37" s="105" customFormat="1" ht="20.25" x14ac:dyDescent="0.3">
      <c r="K60" s="413"/>
      <c r="L60" s="410"/>
      <c r="M60" s="410"/>
      <c r="N60" s="410"/>
      <c r="O60" s="410"/>
      <c r="P60" s="102"/>
      <c r="Q60" s="102"/>
      <c r="R60" s="106"/>
      <c r="S60" s="390"/>
      <c r="T60" s="101"/>
      <c r="U60" s="390"/>
      <c r="V60" s="401"/>
      <c r="W60" s="396" t="e">
        <f t="shared" ref="W60" si="20">V60/S60*100</f>
        <v>#DIV/0!</v>
      </c>
      <c r="X60" s="101"/>
      <c r="Y60" s="101"/>
      <c r="Z60" s="101"/>
      <c r="AA60" s="101"/>
      <c r="AB60" s="101"/>
      <c r="AC60" s="101"/>
      <c r="AD60" s="101"/>
    </row>
    <row r="61" spans="1:37" s="105" customFormat="1" ht="15.75" x14ac:dyDescent="0.25">
      <c r="K61" s="413"/>
      <c r="L61" s="410"/>
      <c r="M61" s="410"/>
      <c r="N61" s="410"/>
      <c r="O61" s="410"/>
      <c r="P61" s="103"/>
      <c r="Q61" s="103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</row>
    <row r="62" spans="1:37" s="105" customFormat="1" ht="15.75" x14ac:dyDescent="0.25">
      <c r="K62" s="413"/>
      <c r="L62" s="410"/>
      <c r="M62" s="410"/>
      <c r="N62" s="410"/>
      <c r="O62" s="410"/>
      <c r="P62" s="103"/>
      <c r="Q62" s="103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F62" s="134">
        <f>AE17+AJ17</f>
        <v>129.91819880000003</v>
      </c>
    </row>
    <row r="63" spans="1:37" s="105" customFormat="1" ht="15.75" x14ac:dyDescent="0.25">
      <c r="K63" s="413"/>
      <c r="L63" s="410"/>
      <c r="M63" s="410"/>
      <c r="N63" s="410"/>
      <c r="O63" s="410"/>
      <c r="P63" s="412"/>
      <c r="Q63" s="102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F63" s="134">
        <f>AE18+AJ18</f>
        <v>42.354834799999999</v>
      </c>
    </row>
    <row r="64" spans="1:37" s="105" customFormat="1" ht="15.75" x14ac:dyDescent="0.25">
      <c r="K64" s="413"/>
      <c r="L64" s="413"/>
      <c r="M64" s="413"/>
      <c r="N64" s="413"/>
      <c r="O64" s="413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</row>
    <row r="65" spans="11:33" s="105" customFormat="1" ht="15.75" x14ac:dyDescent="0.25">
      <c r="K65" s="413"/>
      <c r="L65" s="414"/>
      <c r="M65" s="414"/>
      <c r="N65" s="414"/>
      <c r="O65" s="414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</row>
    <row r="66" spans="11:33" s="105" customFormat="1" ht="15.75" x14ac:dyDescent="0.25">
      <c r="K66" s="413"/>
      <c r="L66" s="414"/>
      <c r="M66" s="414"/>
      <c r="N66" s="414"/>
      <c r="O66" s="414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</row>
    <row r="67" spans="11:33" s="105" customFormat="1" ht="15.75" x14ac:dyDescent="0.25">
      <c r="K67" s="413"/>
      <c r="L67" s="413"/>
      <c r="M67" s="413"/>
      <c r="N67" s="413"/>
      <c r="O67" s="413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</row>
    <row r="68" spans="11:33" s="105" customFormat="1" ht="38.25" customHeight="1" x14ac:dyDescent="0.25">
      <c r="K68" s="413"/>
      <c r="L68" s="414"/>
      <c r="M68" s="414"/>
      <c r="N68" s="414"/>
      <c r="O68" s="414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F68" s="134">
        <f>AE23+AJ23</f>
        <v>0</v>
      </c>
      <c r="AG68" s="134">
        <f>AF23+AK23</f>
        <v>2.0000000000000001E-4</v>
      </c>
    </row>
    <row r="69" spans="11:33" s="105" customFormat="1" ht="17.25" customHeight="1" x14ac:dyDescent="0.25">
      <c r="K69" s="413"/>
      <c r="L69" s="410"/>
      <c r="M69" s="410"/>
      <c r="N69" s="410"/>
      <c r="O69" s="410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</row>
    <row r="70" spans="11:33" s="105" customFormat="1" ht="20.25" customHeight="1" x14ac:dyDescent="0.25">
      <c r="K70" s="413"/>
      <c r="L70" s="410"/>
      <c r="M70" s="410"/>
      <c r="N70" s="410"/>
      <c r="O70" s="410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</row>
    <row r="71" spans="11:33" s="235" customFormat="1" ht="15.75" x14ac:dyDescent="0.25">
      <c r="K71" s="415"/>
      <c r="L71" s="416"/>
      <c r="M71" s="416"/>
      <c r="N71" s="416"/>
      <c r="O71" s="416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</row>
    <row r="72" spans="11:33" s="235" customFormat="1" ht="15.75" x14ac:dyDescent="0.25">
      <c r="K72" s="238"/>
      <c r="L72" s="239"/>
      <c r="M72" s="239"/>
      <c r="N72" s="239"/>
      <c r="O72" s="239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</row>
    <row r="73" spans="11:33" s="105" customFormat="1" ht="15.75" x14ac:dyDescent="0.25">
      <c r="K73" s="236"/>
      <c r="L73" s="236"/>
      <c r="M73" s="236"/>
      <c r="N73" s="236"/>
      <c r="O73" s="236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</row>
    <row r="74" spans="11:33" s="105" customFormat="1" ht="20.25" customHeight="1" x14ac:dyDescent="0.25">
      <c r="K74" s="236"/>
      <c r="L74" s="236"/>
      <c r="M74" s="236"/>
      <c r="N74" s="236"/>
      <c r="O74" s="236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</row>
    <row r="75" spans="11:33" s="105" customFormat="1" ht="15.75" x14ac:dyDescent="0.25">
      <c r="K75" s="417"/>
      <c r="L75" s="417"/>
      <c r="M75" s="417"/>
      <c r="N75" s="417"/>
      <c r="O75" s="417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</row>
    <row r="76" spans="11:33" ht="18" customHeight="1" x14ac:dyDescent="0.25">
      <c r="K76" s="418"/>
      <c r="L76" s="418"/>
      <c r="M76" s="418"/>
      <c r="N76" s="418"/>
      <c r="O76" s="418"/>
      <c r="AF76" s="134">
        <f>AE31+AJ31</f>
        <v>0</v>
      </c>
    </row>
    <row r="77" spans="11:33" ht="18" customHeight="1" x14ac:dyDescent="0.2"/>
    <row r="78" spans="11:33" x14ac:dyDescent="0.2">
      <c r="K78" s="419"/>
      <c r="L78" s="419"/>
      <c r="M78" s="419"/>
      <c r="N78" s="419"/>
      <c r="O78" s="419"/>
    </row>
    <row r="79" spans="11:33" s="119" customFormat="1" ht="15.75" x14ac:dyDescent="0.2">
      <c r="K79" s="420"/>
      <c r="L79" s="420"/>
      <c r="M79" s="420"/>
      <c r="N79" s="420"/>
      <c r="O79" s="420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</row>
    <row r="80" spans="11:33" x14ac:dyDescent="0.2">
      <c r="K80" s="421"/>
      <c r="L80" s="421"/>
      <c r="M80" s="421"/>
      <c r="N80" s="421"/>
      <c r="O80" s="421"/>
    </row>
    <row r="81" spans="11:32" ht="16.5" hidden="1" customHeight="1" x14ac:dyDescent="0.2">
      <c r="K81" s="421"/>
      <c r="L81" s="421"/>
      <c r="M81" s="421"/>
      <c r="N81" s="421"/>
      <c r="O81" s="421"/>
    </row>
    <row r="82" spans="11:32" ht="31.5" hidden="1" customHeight="1" x14ac:dyDescent="0.2">
      <c r="K82" s="417"/>
      <c r="L82" s="417"/>
      <c r="M82" s="417"/>
      <c r="N82" s="417"/>
      <c r="O82" s="417"/>
    </row>
    <row r="83" spans="11:32" ht="15.75" hidden="1" customHeight="1" x14ac:dyDescent="0.25">
      <c r="K83" s="422"/>
      <c r="L83" s="422"/>
      <c r="M83" s="422"/>
      <c r="N83" s="422"/>
      <c r="O83" s="422"/>
    </row>
    <row r="84" spans="11:32" ht="15.75" hidden="1" customHeight="1" x14ac:dyDescent="0.25">
      <c r="K84" s="422"/>
      <c r="L84" s="422"/>
      <c r="M84" s="422"/>
      <c r="N84" s="422"/>
      <c r="O84" s="422"/>
    </row>
    <row r="85" spans="11:32" ht="15.75" hidden="1" customHeight="1" x14ac:dyDescent="0.25">
      <c r="K85" s="422"/>
      <c r="L85" s="422"/>
      <c r="M85" s="422"/>
      <c r="N85" s="422"/>
      <c r="O85" s="422"/>
    </row>
    <row r="86" spans="11:32" ht="13.5" hidden="1" customHeight="1" x14ac:dyDescent="0.2">
      <c r="K86" s="423"/>
      <c r="L86" s="423"/>
      <c r="M86" s="423"/>
      <c r="N86" s="423"/>
      <c r="O86" s="423"/>
    </row>
    <row r="87" spans="11:32" ht="16.5" hidden="1" customHeight="1" x14ac:dyDescent="0.25">
      <c r="K87" s="424"/>
      <c r="L87" s="424"/>
      <c r="M87" s="424"/>
      <c r="N87" s="424"/>
      <c r="O87" s="424"/>
    </row>
    <row r="88" spans="11:32" ht="12.75" hidden="1" customHeight="1" x14ac:dyDescent="0.2">
      <c r="K88" s="421"/>
      <c r="L88" s="421"/>
      <c r="M88" s="421"/>
      <c r="N88" s="421"/>
      <c r="O88" s="421"/>
    </row>
    <row r="89" spans="11:32" x14ac:dyDescent="0.2">
      <c r="K89" s="421"/>
      <c r="L89" s="421"/>
      <c r="M89" s="421"/>
      <c r="N89" s="421"/>
      <c r="O89" s="421"/>
    </row>
    <row r="90" spans="11:32" ht="15.75" x14ac:dyDescent="0.2">
      <c r="K90" s="417"/>
      <c r="L90" s="417"/>
      <c r="M90" s="417"/>
      <c r="N90" s="417"/>
      <c r="O90" s="417"/>
    </row>
    <row r="91" spans="11:32" ht="15.75" x14ac:dyDescent="0.25">
      <c r="K91" s="422"/>
      <c r="L91" s="422"/>
      <c r="M91" s="422"/>
      <c r="N91" s="409"/>
      <c r="O91" s="409"/>
    </row>
    <row r="92" spans="11:32" ht="15.75" x14ac:dyDescent="0.25">
      <c r="K92" s="422"/>
      <c r="L92" s="422"/>
      <c r="M92" s="422"/>
      <c r="N92" s="418"/>
      <c r="O92" s="422"/>
      <c r="AF92" s="101" t="e">
        <f>AVERAGE(#REF!)</f>
        <v>#REF!</v>
      </c>
    </row>
    <row r="93" spans="11:32" ht="18.75" hidden="1" customHeight="1" x14ac:dyDescent="0.25">
      <c r="K93" s="422"/>
      <c r="L93" s="422"/>
      <c r="M93" s="422"/>
      <c r="N93" s="422"/>
      <c r="O93" s="422"/>
    </row>
    <row r="94" spans="11:32" x14ac:dyDescent="0.2">
      <c r="K94" s="423"/>
      <c r="L94" s="423"/>
      <c r="M94" s="423"/>
      <c r="N94" s="423"/>
      <c r="O94" s="423"/>
    </row>
    <row r="95" spans="11:32" s="119" customFormat="1" ht="15.75" x14ac:dyDescent="0.2">
      <c r="K95" s="425"/>
      <c r="L95" s="425"/>
      <c r="M95" s="425"/>
      <c r="N95" s="425"/>
      <c r="O95" s="426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7" spans="1:15" ht="22.5" customHeight="1" x14ac:dyDescent="0.2"/>
    <row r="99" spans="1:15" ht="23.25" customHeight="1" x14ac:dyDescent="0.2">
      <c r="K99" s="427"/>
      <c r="L99" s="428"/>
      <c r="M99" s="428"/>
      <c r="N99" s="429"/>
      <c r="O99" s="430"/>
    </row>
    <row r="100" spans="1:15" ht="12.75" customHeight="1" x14ac:dyDescent="0.2">
      <c r="K100" s="380"/>
      <c r="L100" s="102"/>
      <c r="M100" s="102"/>
      <c r="N100" s="431"/>
      <c r="O100" s="103"/>
    </row>
    <row r="101" spans="1:15" x14ac:dyDescent="0.2">
      <c r="K101" s="102"/>
      <c r="L101" s="102"/>
      <c r="M101" s="102"/>
      <c r="N101" s="103"/>
      <c r="O101" s="432"/>
    </row>
    <row r="102" spans="1:15" ht="15" customHeight="1" x14ac:dyDescent="0.2">
      <c r="A102" s="714"/>
      <c r="B102" s="714"/>
      <c r="C102" s="714"/>
      <c r="D102" s="714"/>
      <c r="E102" s="714"/>
      <c r="F102" s="714"/>
      <c r="G102" s="714"/>
      <c r="H102" s="714"/>
      <c r="I102" s="714"/>
      <c r="J102" s="714"/>
      <c r="K102" s="714"/>
      <c r="L102" s="102"/>
      <c r="M102" s="102"/>
      <c r="N102" s="433"/>
      <c r="O102" s="433"/>
    </row>
    <row r="103" spans="1:15" ht="12.75" customHeight="1" x14ac:dyDescent="0.2">
      <c r="A103" s="713"/>
      <c r="B103" s="713"/>
      <c r="C103" s="713"/>
      <c r="D103" s="713"/>
      <c r="E103" s="713"/>
      <c r="F103" s="713"/>
      <c r="G103" s="713"/>
      <c r="H103" s="713"/>
      <c r="I103" s="713"/>
      <c r="J103" s="713"/>
      <c r="K103" s="713"/>
      <c r="L103" s="102"/>
      <c r="M103" s="102"/>
      <c r="N103" s="103"/>
      <c r="O103" s="103"/>
    </row>
    <row r="104" spans="1:15" ht="12.75" customHeight="1" x14ac:dyDescent="0.2">
      <c r="A104" s="713"/>
      <c r="B104" s="713"/>
      <c r="C104" s="713"/>
      <c r="D104" s="713"/>
      <c r="E104" s="713"/>
      <c r="F104" s="713"/>
      <c r="G104" s="713"/>
      <c r="H104" s="713"/>
      <c r="I104" s="713"/>
      <c r="J104" s="713"/>
      <c r="K104" s="713"/>
      <c r="L104" s="102"/>
      <c r="M104" s="102"/>
      <c r="N104" s="103"/>
      <c r="O104" s="103"/>
    </row>
    <row r="105" spans="1:15" x14ac:dyDescent="0.2">
      <c r="A105" s="102"/>
      <c r="B105" s="102"/>
      <c r="C105" s="102"/>
      <c r="D105" s="102"/>
      <c r="E105" s="102"/>
      <c r="F105" s="412"/>
      <c r="G105" s="412"/>
      <c r="H105" s="102"/>
      <c r="I105" s="412"/>
      <c r="J105" s="412"/>
      <c r="K105" s="102"/>
      <c r="L105" s="102"/>
      <c r="M105" s="102"/>
      <c r="N105" s="412"/>
      <c r="O105" s="412"/>
    </row>
    <row r="106" spans="1:15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1:15" ht="24" customHeight="1" x14ac:dyDescent="0.2">
      <c r="A107" s="713"/>
      <c r="B107" s="713"/>
      <c r="C107" s="713"/>
      <c r="D107" s="713"/>
      <c r="E107" s="713"/>
      <c r="F107" s="713"/>
      <c r="G107" s="713"/>
      <c r="H107" s="713"/>
      <c r="I107" s="713"/>
      <c r="J107" s="713"/>
      <c r="K107" s="713"/>
      <c r="L107" s="102"/>
      <c r="M107" s="102"/>
      <c r="N107" s="103"/>
      <c r="O107" s="103"/>
    </row>
    <row r="108" spans="1:15" ht="20.25" customHeight="1" x14ac:dyDescent="0.2">
      <c r="A108" s="714"/>
      <c r="B108" s="714"/>
      <c r="C108" s="714"/>
      <c r="D108" s="714"/>
      <c r="E108" s="714"/>
      <c r="F108" s="714"/>
      <c r="G108" s="714"/>
      <c r="H108" s="714"/>
      <c r="I108" s="714"/>
      <c r="J108" s="714"/>
      <c r="K108" s="714"/>
      <c r="L108" s="102"/>
      <c r="M108" s="102"/>
      <c r="N108" s="103"/>
      <c r="O108" s="103"/>
    </row>
    <row r="109" spans="1:15" x14ac:dyDescent="0.2">
      <c r="A109" s="102"/>
      <c r="B109" s="102"/>
      <c r="C109" s="102"/>
      <c r="D109" s="102"/>
      <c r="E109" s="102"/>
      <c r="F109" s="412"/>
      <c r="G109" s="412"/>
      <c r="H109" s="102"/>
      <c r="I109" s="412"/>
      <c r="J109" s="412"/>
      <c r="K109" s="102"/>
      <c r="L109" s="102"/>
      <c r="M109" s="102"/>
      <c r="N109" s="412"/>
      <c r="O109" s="412"/>
    </row>
  </sheetData>
  <protectedRanges>
    <protectedRange sqref="AJ31:AJ32 D23:G25 F31:F32 A31:B32 V46 Q46 A46:B48 F46:F47 G46 U31:U32 D15:G18 E12 G12:G13 P31:P32 M57 O59 L60:O63 K31:K32 AH32 I32 L68:O70 L65:O66 O12 Q12:Q13 T12 AI12 AK12:AK13 V12:V13 Y12 AA12:AA13 AD12 AF12:AF13 AH20:AK21 X20:AA21 AC20:AF21 U46:U47 J12 L12:L13 P46:P47 L46 X15:AA18 AC15:AF18 AH15:AK18 AH23:AK25 AC23:AF25 Z46:AA46 Z47 X23:AA25 K46:K47 U38 A38:B40 O57 S32 I15:L18 I23:I25 D20:G21 S20:V21 N20:Q21 I20:L21 N15:Q18 N23:Q25 L24:L25 S15:V18 S23:V25" name="Диапазон1"/>
  </protectedRanges>
  <mergeCells count="19">
    <mergeCell ref="S3:T3"/>
    <mergeCell ref="A4:AK4"/>
    <mergeCell ref="A6:A7"/>
    <mergeCell ref="B6:B7"/>
    <mergeCell ref="C6:G6"/>
    <mergeCell ref="H6:L6"/>
    <mergeCell ref="M6:Q6"/>
    <mergeCell ref="R6:V6"/>
    <mergeCell ref="W6:AA6"/>
    <mergeCell ref="AB6:AF6"/>
    <mergeCell ref="A104:K104"/>
    <mergeCell ref="A107:K107"/>
    <mergeCell ref="A108:K108"/>
    <mergeCell ref="AG6:AK6"/>
    <mergeCell ref="A33:B33"/>
    <mergeCell ref="A41:B41"/>
    <mergeCell ref="A49:B49"/>
    <mergeCell ref="A102:K102"/>
    <mergeCell ref="A103:K10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13"/>
  <sheetViews>
    <sheetView workbookViewId="0">
      <selection activeCell="O21" sqref="O21"/>
    </sheetView>
  </sheetViews>
  <sheetFormatPr defaultColWidth="9.140625" defaultRowHeight="12.75" x14ac:dyDescent="0.2"/>
  <cols>
    <col min="1" max="1" width="10.28515625" style="101" customWidth="1"/>
    <col min="2" max="2" width="42.28515625" style="101" customWidth="1"/>
    <col min="3" max="3" width="14.85546875" style="101" customWidth="1"/>
    <col min="4" max="4" width="10.28515625" style="101" customWidth="1"/>
    <col min="5" max="5" width="11.42578125" style="101" customWidth="1"/>
    <col min="6" max="6" width="10.28515625" style="101" customWidth="1"/>
    <col min="7" max="7" width="12" style="101" customWidth="1"/>
    <col min="8" max="8" width="11.7109375" style="101" customWidth="1"/>
    <col min="9" max="9" width="10.28515625" style="101" customWidth="1"/>
    <col min="10" max="10" width="11.42578125" style="101" customWidth="1"/>
    <col min="11" max="11" width="10.28515625" style="101" customWidth="1"/>
    <col min="12" max="12" width="12" style="101" customWidth="1"/>
    <col min="13" max="13" width="11.7109375" style="101" customWidth="1"/>
    <col min="14" max="14" width="10.140625" style="101" customWidth="1"/>
    <col min="15" max="15" width="11.140625" style="101" customWidth="1"/>
    <col min="16" max="16" width="11.28515625" style="101" customWidth="1"/>
    <col min="17" max="17" width="12" style="101" customWidth="1"/>
    <col min="18" max="18" width="9.7109375" style="101" bestFit="1" customWidth="1"/>
    <col min="19" max="19" width="9.28515625" style="101" bestFit="1" customWidth="1"/>
    <col min="20" max="20" width="10.85546875" style="101" customWidth="1"/>
    <col min="21" max="21" width="9.7109375" style="101" bestFit="1" customWidth="1"/>
    <col min="22" max="22" width="12" style="101" bestFit="1" customWidth="1"/>
    <col min="23" max="26" width="0" style="101" hidden="1" customWidth="1"/>
    <col min="27" max="27" width="9.28515625" style="101" hidden="1" customWidth="1"/>
    <col min="28" max="29" width="0" style="101" hidden="1" customWidth="1"/>
    <col min="30" max="30" width="7.42578125" style="101" hidden="1" customWidth="1"/>
    <col min="31" max="34" width="0" style="101" hidden="1" customWidth="1"/>
    <col min="35" max="35" width="6.42578125" style="101" hidden="1" customWidth="1"/>
    <col min="36" max="36" width="0" style="101" hidden="1" customWidth="1"/>
    <col min="37" max="37" width="9.85546875" style="101" hidden="1" customWidth="1"/>
    <col min="38" max="16384" width="9.140625" style="101"/>
  </cols>
  <sheetData>
    <row r="1" spans="1:233" x14ac:dyDescent="0.2">
      <c r="HY1" s="101" t="s">
        <v>321</v>
      </c>
    </row>
    <row r="2" spans="1:233" ht="18" customHeight="1" x14ac:dyDescent="0.2"/>
    <row r="3" spans="1:233" ht="23.25" customHeight="1" x14ac:dyDescent="0.2">
      <c r="A3" s="732" t="s">
        <v>794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</row>
    <row r="4" spans="1:233" ht="17.25" customHeight="1" thickBot="1" x14ac:dyDescent="0.25"/>
    <row r="5" spans="1:233" s="105" customFormat="1" ht="27.75" customHeight="1" x14ac:dyDescent="0.25">
      <c r="A5" s="733" t="s">
        <v>755</v>
      </c>
      <c r="B5" s="735" t="s">
        <v>300</v>
      </c>
      <c r="C5" s="727" t="s">
        <v>795</v>
      </c>
      <c r="D5" s="728"/>
      <c r="E5" s="728"/>
      <c r="F5" s="728"/>
      <c r="G5" s="729"/>
      <c r="H5" s="727" t="s">
        <v>757</v>
      </c>
      <c r="I5" s="728"/>
      <c r="J5" s="728"/>
      <c r="K5" s="728"/>
      <c r="L5" s="729"/>
      <c r="M5" s="727" t="s">
        <v>758</v>
      </c>
      <c r="N5" s="728"/>
      <c r="O5" s="728"/>
      <c r="P5" s="728"/>
      <c r="Q5" s="729"/>
      <c r="R5" s="727" t="s">
        <v>759</v>
      </c>
      <c r="S5" s="728"/>
      <c r="T5" s="728"/>
      <c r="U5" s="728"/>
      <c r="V5" s="729"/>
      <c r="W5" s="727" t="s">
        <v>760</v>
      </c>
      <c r="X5" s="728"/>
      <c r="Y5" s="728"/>
      <c r="Z5" s="728"/>
      <c r="AA5" s="729"/>
      <c r="AB5" s="727" t="s">
        <v>761</v>
      </c>
      <c r="AC5" s="728"/>
      <c r="AD5" s="728"/>
      <c r="AE5" s="728"/>
      <c r="AF5" s="728"/>
      <c r="AG5" s="727" t="s">
        <v>762</v>
      </c>
      <c r="AH5" s="728"/>
      <c r="AI5" s="728"/>
      <c r="AJ5" s="728"/>
      <c r="AK5" s="729"/>
    </row>
    <row r="6" spans="1:233" s="105" customFormat="1" ht="24" customHeight="1" thickBot="1" x14ac:dyDescent="0.3">
      <c r="A6" s="734"/>
      <c r="B6" s="736"/>
      <c r="C6" s="434" t="s">
        <v>179</v>
      </c>
      <c r="D6" s="435" t="s">
        <v>175</v>
      </c>
      <c r="E6" s="435" t="s">
        <v>176</v>
      </c>
      <c r="F6" s="435" t="s">
        <v>177</v>
      </c>
      <c r="G6" s="436" t="s">
        <v>178</v>
      </c>
      <c r="H6" s="434" t="s">
        <v>179</v>
      </c>
      <c r="I6" s="435" t="s">
        <v>175</v>
      </c>
      <c r="J6" s="435" t="s">
        <v>176</v>
      </c>
      <c r="K6" s="435" t="s">
        <v>177</v>
      </c>
      <c r="L6" s="436" t="s">
        <v>178</v>
      </c>
      <c r="M6" s="434" t="s">
        <v>179</v>
      </c>
      <c r="N6" s="435" t="s">
        <v>175</v>
      </c>
      <c r="O6" s="435" t="s">
        <v>176</v>
      </c>
      <c r="P6" s="435" t="s">
        <v>177</v>
      </c>
      <c r="Q6" s="436" t="s">
        <v>178</v>
      </c>
      <c r="R6" s="434" t="s">
        <v>179</v>
      </c>
      <c r="S6" s="435" t="s">
        <v>175</v>
      </c>
      <c r="T6" s="108" t="s">
        <v>176</v>
      </c>
      <c r="U6" s="435" t="s">
        <v>177</v>
      </c>
      <c r="V6" s="436" t="s">
        <v>178</v>
      </c>
      <c r="W6" s="434" t="s">
        <v>179</v>
      </c>
      <c r="X6" s="435" t="s">
        <v>175</v>
      </c>
      <c r="Y6" s="435" t="s">
        <v>176</v>
      </c>
      <c r="Z6" s="435" t="s">
        <v>177</v>
      </c>
      <c r="AA6" s="436" t="s">
        <v>178</v>
      </c>
      <c r="AB6" s="434" t="s">
        <v>179</v>
      </c>
      <c r="AC6" s="435" t="s">
        <v>175</v>
      </c>
      <c r="AD6" s="435" t="s">
        <v>176</v>
      </c>
      <c r="AE6" s="435" t="s">
        <v>177</v>
      </c>
      <c r="AF6" s="437" t="s">
        <v>178</v>
      </c>
      <c r="AG6" s="434" t="s">
        <v>179</v>
      </c>
      <c r="AH6" s="435" t="s">
        <v>175</v>
      </c>
      <c r="AI6" s="108" t="s">
        <v>176</v>
      </c>
      <c r="AJ6" s="435" t="s">
        <v>177</v>
      </c>
      <c r="AK6" s="436" t="s">
        <v>178</v>
      </c>
    </row>
    <row r="7" spans="1:233" ht="13.5" thickBot="1" x14ac:dyDescent="0.25">
      <c r="A7" s="111">
        <v>1</v>
      </c>
      <c r="B7" s="112">
        <v>2</v>
      </c>
      <c r="C7" s="111">
        <v>3</v>
      </c>
      <c r="D7" s="116">
        <v>4</v>
      </c>
      <c r="E7" s="116">
        <v>5</v>
      </c>
      <c r="F7" s="116">
        <v>6</v>
      </c>
      <c r="G7" s="117">
        <v>7</v>
      </c>
      <c r="H7" s="111">
        <v>3</v>
      </c>
      <c r="I7" s="116">
        <v>4</v>
      </c>
      <c r="J7" s="116">
        <v>5</v>
      </c>
      <c r="K7" s="116">
        <v>6</v>
      </c>
      <c r="L7" s="117">
        <v>7</v>
      </c>
      <c r="M7" s="111">
        <v>3</v>
      </c>
      <c r="N7" s="116">
        <v>4</v>
      </c>
      <c r="O7" s="116">
        <v>5</v>
      </c>
      <c r="P7" s="116">
        <v>6</v>
      </c>
      <c r="Q7" s="117">
        <v>7</v>
      </c>
      <c r="R7" s="111">
        <v>8</v>
      </c>
      <c r="S7" s="116">
        <v>9</v>
      </c>
      <c r="T7" s="116">
        <v>10</v>
      </c>
      <c r="U7" s="116">
        <v>11</v>
      </c>
      <c r="V7" s="117">
        <v>12</v>
      </c>
      <c r="W7" s="111">
        <v>13</v>
      </c>
      <c r="X7" s="116">
        <v>14</v>
      </c>
      <c r="Y7" s="116">
        <v>15</v>
      </c>
      <c r="Z7" s="116">
        <v>16</v>
      </c>
      <c r="AA7" s="117">
        <v>17</v>
      </c>
      <c r="AB7" s="111">
        <v>13</v>
      </c>
      <c r="AC7" s="116">
        <v>14</v>
      </c>
      <c r="AD7" s="116">
        <v>15</v>
      </c>
      <c r="AE7" s="116">
        <v>16</v>
      </c>
      <c r="AF7" s="118">
        <v>17</v>
      </c>
      <c r="AG7" s="111">
        <v>13</v>
      </c>
      <c r="AH7" s="116">
        <v>14</v>
      </c>
      <c r="AI7" s="116">
        <v>15</v>
      </c>
      <c r="AJ7" s="116">
        <v>16</v>
      </c>
      <c r="AK7" s="117">
        <v>17</v>
      </c>
    </row>
    <row r="8" spans="1:233" s="442" customFormat="1" ht="44.25" customHeight="1" x14ac:dyDescent="0.3">
      <c r="A8" s="438" t="s">
        <v>166</v>
      </c>
      <c r="B8" s="439" t="s">
        <v>763</v>
      </c>
      <c r="C8" s="122" t="e">
        <f>C18+C20+C21</f>
        <v>#REF!</v>
      </c>
      <c r="D8" s="123">
        <f>D14+D15+D16+D17</f>
        <v>7.0468455546602193</v>
      </c>
      <c r="E8" s="123">
        <f>E9+E14+E15+E16+E17</f>
        <v>7.9473882621541767</v>
      </c>
      <c r="F8" s="123" t="e">
        <f>F9+F14+F15+F16+F17</f>
        <v>#REF!</v>
      </c>
      <c r="G8" s="124" t="e">
        <f>G9+G14+G15+G16+G17</f>
        <v>#REF!</v>
      </c>
      <c r="H8" s="122" t="e">
        <f>H18+H20+H21</f>
        <v>#REF!</v>
      </c>
      <c r="I8" s="123">
        <f>I14+I15+I16+I17</f>
        <v>12.236000000000001</v>
      </c>
      <c r="J8" s="123">
        <f>J9+J14+J15+J16+J17</f>
        <v>8.6289999999999996</v>
      </c>
      <c r="K8" s="123" t="e">
        <f>K9+K14+K15+K16+K17</f>
        <v>#REF!</v>
      </c>
      <c r="L8" s="124" t="e">
        <f>L9+L14+L15+L16+L17</f>
        <v>#REF!</v>
      </c>
      <c r="M8" s="122" t="e">
        <f>M18+M20+M21</f>
        <v>#REF!</v>
      </c>
      <c r="N8" s="123">
        <f>N14+N15+N16+N17</f>
        <v>11.619</v>
      </c>
      <c r="O8" s="123">
        <f>O9+O14+O15+O16+O17</f>
        <v>8.1940000000000008</v>
      </c>
      <c r="P8" s="123" t="e">
        <f>P9+P14+P15+P16+P17</f>
        <v>#REF!</v>
      </c>
      <c r="Q8" s="124" t="e">
        <f>Q9+Q14+Q15+Q16+Q17</f>
        <v>#REF!</v>
      </c>
      <c r="R8" s="122" t="e">
        <f>R18+R20+R21</f>
        <v>#REF!</v>
      </c>
      <c r="S8" s="123">
        <f>S14+S15+S16+S17</f>
        <v>11.9275</v>
      </c>
      <c r="T8" s="123">
        <f>T9+T14+T15+T16+T17</f>
        <v>8.4115000000000002</v>
      </c>
      <c r="U8" s="123" t="e">
        <f>U9+U14+U15+U16+U17</f>
        <v>#REF!</v>
      </c>
      <c r="V8" s="124" t="e">
        <f>V9+V14+V15+V16+V17</f>
        <v>#REF!</v>
      </c>
      <c r="W8" s="129" t="e">
        <f>W18+W20+W21</f>
        <v>#REF!</v>
      </c>
      <c r="X8" s="130">
        <f>X14+X15+X16+X17</f>
        <v>12.358360000000001</v>
      </c>
      <c r="Y8" s="440">
        <f>Y9+Y14+Y15+Y16+Y17</f>
        <v>0</v>
      </c>
      <c r="Z8" s="130">
        <f>Z9+Z14+Z15+Z16+Z17</f>
        <v>24.394530000000003</v>
      </c>
      <c r="AA8" s="132" t="e">
        <f>AA9+AA14+AA15+AA16+AA17</f>
        <v>#REF!</v>
      </c>
      <c r="AB8" s="129" t="e">
        <f>AB18+AB20+AB21</f>
        <v>#REF!</v>
      </c>
      <c r="AC8" s="130">
        <f>AC14+AC15+AC16+AC17</f>
        <v>11.735189999999999</v>
      </c>
      <c r="AD8" s="441">
        <f>AD9+AD14+AD15+AD16+AD17</f>
        <v>0</v>
      </c>
      <c r="AE8" s="130">
        <f>AE9+AE14+AE15+AE16+AE17</f>
        <v>23.16536</v>
      </c>
      <c r="AF8" s="133" t="e">
        <f>AF9+AF14+AF15+AF16+AF17</f>
        <v>#REF!</v>
      </c>
      <c r="AG8" s="129" t="e">
        <f>AG18+AG20+AG21</f>
        <v>#REF!</v>
      </c>
      <c r="AH8" s="130">
        <f>AH14+AH15+AH16+AH17</f>
        <v>12.046775</v>
      </c>
      <c r="AI8" s="440">
        <f>AI9+AI14+AI15+AI16+AI17</f>
        <v>0</v>
      </c>
      <c r="AJ8" s="130">
        <f>AJ9+AJ14+AJ15+AJ16+AJ17</f>
        <v>23.779945000000001</v>
      </c>
      <c r="AK8" s="132" t="e">
        <f>AK9+AK14+AK15+AK16+AK17</f>
        <v>#REF!</v>
      </c>
    </row>
    <row r="9" spans="1:233" s="442" customFormat="1" ht="18.75" x14ac:dyDescent="0.3">
      <c r="A9" s="443" t="s">
        <v>167</v>
      </c>
      <c r="B9" s="136" t="s">
        <v>764</v>
      </c>
      <c r="C9" s="137" t="s">
        <v>39</v>
      </c>
      <c r="D9" s="138" t="s">
        <v>39</v>
      </c>
      <c r="E9" s="139">
        <f>E11</f>
        <v>0</v>
      </c>
      <c r="F9" s="139" t="e">
        <f>F11+F12</f>
        <v>#REF!</v>
      </c>
      <c r="G9" s="140" t="e">
        <f>G11+G12+G13</f>
        <v>#REF!</v>
      </c>
      <c r="H9" s="137" t="s">
        <v>39</v>
      </c>
      <c r="I9" s="138" t="s">
        <v>39</v>
      </c>
      <c r="J9" s="139">
        <f>J11</f>
        <v>0</v>
      </c>
      <c r="K9" s="139" t="e">
        <f>K11+K12</f>
        <v>#REF!</v>
      </c>
      <c r="L9" s="140" t="e">
        <f>L11+L12+L13</f>
        <v>#REF!</v>
      </c>
      <c r="M9" s="137" t="s">
        <v>39</v>
      </c>
      <c r="N9" s="138" t="s">
        <v>39</v>
      </c>
      <c r="O9" s="139">
        <f>O11</f>
        <v>0</v>
      </c>
      <c r="P9" s="139" t="e">
        <f>P11+P12</f>
        <v>#REF!</v>
      </c>
      <c r="Q9" s="140" t="e">
        <f>Q11+Q12+Q13</f>
        <v>#REF!</v>
      </c>
      <c r="R9" s="137" t="s">
        <v>39</v>
      </c>
      <c r="S9" s="138" t="s">
        <v>39</v>
      </c>
      <c r="T9" s="139">
        <f>T11</f>
        <v>0</v>
      </c>
      <c r="U9" s="139" t="e">
        <f>U11+U12</f>
        <v>#REF!</v>
      </c>
      <c r="V9" s="140" t="e">
        <f>V11+V12+V13</f>
        <v>#REF!</v>
      </c>
      <c r="W9" s="146" t="s">
        <v>39</v>
      </c>
      <c r="X9" s="147" t="s">
        <v>39</v>
      </c>
      <c r="Y9" s="444">
        <f>Y11</f>
        <v>0</v>
      </c>
      <c r="Z9" s="149">
        <f>Z11+Z12</f>
        <v>12.358360000000001</v>
      </c>
      <c r="AA9" s="150" t="e">
        <f>AA11+AA12+AA13</f>
        <v>#REF!</v>
      </c>
      <c r="AB9" s="146" t="s">
        <v>39</v>
      </c>
      <c r="AC9" s="147" t="s">
        <v>39</v>
      </c>
      <c r="AD9" s="445">
        <f>AD11</f>
        <v>0</v>
      </c>
      <c r="AE9" s="149">
        <f>AE11+AE12</f>
        <v>11.735189999999999</v>
      </c>
      <c r="AF9" s="151" t="e">
        <f>AF11+AF12+AF13</f>
        <v>#REF!</v>
      </c>
      <c r="AG9" s="146" t="s">
        <v>39</v>
      </c>
      <c r="AH9" s="147" t="s">
        <v>39</v>
      </c>
      <c r="AI9" s="444">
        <f>AI11</f>
        <v>0</v>
      </c>
      <c r="AJ9" s="149">
        <f>AJ11+AJ12</f>
        <v>12.046775</v>
      </c>
      <c r="AK9" s="150" t="e">
        <f>AK11+AK12+AK13</f>
        <v>#REF!</v>
      </c>
    </row>
    <row r="10" spans="1:233" s="442" customFormat="1" ht="18.75" x14ac:dyDescent="0.3">
      <c r="A10" s="443"/>
      <c r="B10" s="136" t="s">
        <v>765</v>
      </c>
      <c r="C10" s="137" t="s">
        <v>39</v>
      </c>
      <c r="D10" s="152" t="s">
        <v>39</v>
      </c>
      <c r="E10" s="152" t="s">
        <v>39</v>
      </c>
      <c r="F10" s="152" t="s">
        <v>39</v>
      </c>
      <c r="G10" s="153" t="s">
        <v>39</v>
      </c>
      <c r="H10" s="137" t="s">
        <v>39</v>
      </c>
      <c r="I10" s="152" t="s">
        <v>39</v>
      </c>
      <c r="J10" s="152" t="s">
        <v>39</v>
      </c>
      <c r="K10" s="152" t="s">
        <v>39</v>
      </c>
      <c r="L10" s="153" t="s">
        <v>39</v>
      </c>
      <c r="M10" s="137" t="s">
        <v>39</v>
      </c>
      <c r="N10" s="152" t="s">
        <v>39</v>
      </c>
      <c r="O10" s="152" t="s">
        <v>39</v>
      </c>
      <c r="P10" s="152" t="s">
        <v>39</v>
      </c>
      <c r="Q10" s="153" t="s">
        <v>39</v>
      </c>
      <c r="R10" s="137" t="s">
        <v>39</v>
      </c>
      <c r="S10" s="152" t="s">
        <v>39</v>
      </c>
      <c r="T10" s="152" t="s">
        <v>39</v>
      </c>
      <c r="U10" s="152" t="s">
        <v>39</v>
      </c>
      <c r="V10" s="153" t="s">
        <v>39</v>
      </c>
      <c r="W10" s="146" t="s">
        <v>39</v>
      </c>
      <c r="X10" s="157" t="s">
        <v>39</v>
      </c>
      <c r="Y10" s="446" t="s">
        <v>39</v>
      </c>
      <c r="Z10" s="157" t="s">
        <v>39</v>
      </c>
      <c r="AA10" s="159" t="s">
        <v>39</v>
      </c>
      <c r="AB10" s="146" t="s">
        <v>39</v>
      </c>
      <c r="AC10" s="157" t="s">
        <v>39</v>
      </c>
      <c r="AD10" s="447" t="s">
        <v>39</v>
      </c>
      <c r="AE10" s="157" t="s">
        <v>39</v>
      </c>
      <c r="AF10" s="160" t="s">
        <v>39</v>
      </c>
      <c r="AG10" s="146" t="s">
        <v>39</v>
      </c>
      <c r="AH10" s="157" t="s">
        <v>39</v>
      </c>
      <c r="AI10" s="446" t="s">
        <v>39</v>
      </c>
      <c r="AJ10" s="157" t="s">
        <v>39</v>
      </c>
      <c r="AK10" s="159" t="s">
        <v>39</v>
      </c>
    </row>
    <row r="11" spans="1:233" s="442" customFormat="1" ht="18.75" x14ac:dyDescent="0.3">
      <c r="A11" s="443" t="s">
        <v>766</v>
      </c>
      <c r="B11" s="136" t="s">
        <v>175</v>
      </c>
      <c r="C11" s="137" t="s">
        <v>39</v>
      </c>
      <c r="D11" s="161" t="s">
        <v>39</v>
      </c>
      <c r="E11" s="162"/>
      <c r="F11" s="163" t="e">
        <f>D8-D18-D20-D21-E11-G11</f>
        <v>#REF!</v>
      </c>
      <c r="G11" s="164"/>
      <c r="H11" s="137" t="s">
        <v>39</v>
      </c>
      <c r="I11" s="161" t="s">
        <v>39</v>
      </c>
      <c r="J11" s="162"/>
      <c r="K11" s="163" t="e">
        <f>I8-I18-I20-I21-J11-L11</f>
        <v>#REF!</v>
      </c>
      <c r="L11" s="164"/>
      <c r="M11" s="137" t="s">
        <v>39</v>
      </c>
      <c r="N11" s="161" t="s">
        <v>39</v>
      </c>
      <c r="O11" s="162"/>
      <c r="P11" s="163" t="e">
        <f>N8-N18-N20-N21-O11-Q11</f>
        <v>#REF!</v>
      </c>
      <c r="Q11" s="164"/>
      <c r="R11" s="137" t="s">
        <v>39</v>
      </c>
      <c r="S11" s="161" t="s">
        <v>39</v>
      </c>
      <c r="T11" s="162"/>
      <c r="U11" s="163" t="e">
        <f>S8-S18-S20-S21-T11-V11</f>
        <v>#REF!</v>
      </c>
      <c r="V11" s="164"/>
      <c r="W11" s="146" t="s">
        <v>39</v>
      </c>
      <c r="X11" s="168" t="s">
        <v>39</v>
      </c>
      <c r="Y11" s="448"/>
      <c r="Z11" s="170">
        <f>X8-X18-X20-X21-Y11-AA11</f>
        <v>12.358360000000001</v>
      </c>
      <c r="AA11" s="171"/>
      <c r="AB11" s="146" t="s">
        <v>39</v>
      </c>
      <c r="AC11" s="168" t="s">
        <v>39</v>
      </c>
      <c r="AD11" s="449"/>
      <c r="AE11" s="170">
        <f>AC8-AC18-AC20-AC21-AD11-AF11</f>
        <v>11.735189999999999</v>
      </c>
      <c r="AF11" s="172"/>
      <c r="AG11" s="146" t="s">
        <v>39</v>
      </c>
      <c r="AH11" s="168" t="s">
        <v>39</v>
      </c>
      <c r="AI11" s="448"/>
      <c r="AJ11" s="170">
        <f>AH8-AH18-AH20-AH21-AI11-AK11</f>
        <v>12.046775</v>
      </c>
      <c r="AK11" s="171"/>
    </row>
    <row r="12" spans="1:233" s="442" customFormat="1" ht="18.75" x14ac:dyDescent="0.3">
      <c r="A12" s="443" t="s">
        <v>767</v>
      </c>
      <c r="B12" s="136" t="s">
        <v>176</v>
      </c>
      <c r="C12" s="137" t="s">
        <v>39</v>
      </c>
      <c r="D12" s="161" t="s">
        <v>39</v>
      </c>
      <c r="E12" s="161" t="s">
        <v>39</v>
      </c>
      <c r="F12" s="163" t="e">
        <f>E8-E18-E20-E21-G12</f>
        <v>#REF!</v>
      </c>
      <c r="G12" s="164"/>
      <c r="H12" s="137" t="s">
        <v>39</v>
      </c>
      <c r="I12" s="161" t="s">
        <v>39</v>
      </c>
      <c r="J12" s="161" t="s">
        <v>39</v>
      </c>
      <c r="K12" s="163" t="e">
        <f>J8-J18-J20-J21-L12</f>
        <v>#REF!</v>
      </c>
      <c r="L12" s="164"/>
      <c r="M12" s="137" t="s">
        <v>39</v>
      </c>
      <c r="N12" s="161" t="s">
        <v>39</v>
      </c>
      <c r="O12" s="161" t="s">
        <v>39</v>
      </c>
      <c r="P12" s="163" t="e">
        <f>O8-O18-O20-O21-Q12</f>
        <v>#REF!</v>
      </c>
      <c r="Q12" s="164"/>
      <c r="R12" s="137" t="s">
        <v>39</v>
      </c>
      <c r="S12" s="161" t="s">
        <v>39</v>
      </c>
      <c r="T12" s="161" t="s">
        <v>39</v>
      </c>
      <c r="U12" s="163" t="e">
        <f>T8-T18-T20-T21-V12</f>
        <v>#REF!</v>
      </c>
      <c r="V12" s="164"/>
      <c r="W12" s="146" t="s">
        <v>39</v>
      </c>
      <c r="X12" s="168" t="s">
        <v>39</v>
      </c>
      <c r="Y12" s="450" t="s">
        <v>39</v>
      </c>
      <c r="Z12" s="170">
        <f>Y8-Y18-Y20-Y21-AA12</f>
        <v>0</v>
      </c>
      <c r="AA12" s="171"/>
      <c r="AB12" s="146" t="s">
        <v>39</v>
      </c>
      <c r="AC12" s="168" t="s">
        <v>39</v>
      </c>
      <c r="AD12" s="451" t="s">
        <v>39</v>
      </c>
      <c r="AE12" s="170">
        <f>AD8-AD18-AD20-AD21-AF12</f>
        <v>0</v>
      </c>
      <c r="AF12" s="172"/>
      <c r="AG12" s="146" t="s">
        <v>39</v>
      </c>
      <c r="AH12" s="168" t="s">
        <v>39</v>
      </c>
      <c r="AI12" s="450" t="s">
        <v>39</v>
      </c>
      <c r="AJ12" s="170">
        <f>AI8-AI18-AI20-AI21-AK12</f>
        <v>0</v>
      </c>
      <c r="AK12" s="171"/>
    </row>
    <row r="13" spans="1:233" s="442" customFormat="1" ht="18.75" x14ac:dyDescent="0.3">
      <c r="A13" s="443" t="s">
        <v>768</v>
      </c>
      <c r="B13" s="136" t="s">
        <v>177</v>
      </c>
      <c r="C13" s="137" t="s">
        <v>39</v>
      </c>
      <c r="D13" s="161" t="s">
        <v>39</v>
      </c>
      <c r="E13" s="161" t="s">
        <v>39</v>
      </c>
      <c r="F13" s="161" t="s">
        <v>39</v>
      </c>
      <c r="G13" s="174" t="e">
        <f>F8-F18-F20-F21</f>
        <v>#REF!</v>
      </c>
      <c r="H13" s="137" t="s">
        <v>39</v>
      </c>
      <c r="I13" s="161" t="s">
        <v>39</v>
      </c>
      <c r="J13" s="161" t="s">
        <v>39</v>
      </c>
      <c r="K13" s="161" t="s">
        <v>39</v>
      </c>
      <c r="L13" s="174" t="e">
        <f>K8-K18-K20-K21</f>
        <v>#REF!</v>
      </c>
      <c r="M13" s="137" t="s">
        <v>39</v>
      </c>
      <c r="N13" s="161" t="s">
        <v>39</v>
      </c>
      <c r="O13" s="161" t="s">
        <v>39</v>
      </c>
      <c r="P13" s="161" t="s">
        <v>39</v>
      </c>
      <c r="Q13" s="174" t="e">
        <f>P8-P18-P20-P21</f>
        <v>#REF!</v>
      </c>
      <c r="R13" s="137" t="s">
        <v>39</v>
      </c>
      <c r="S13" s="161" t="s">
        <v>39</v>
      </c>
      <c r="T13" s="161" t="s">
        <v>39</v>
      </c>
      <c r="U13" s="161" t="s">
        <v>39</v>
      </c>
      <c r="V13" s="174" t="e">
        <f>U8-U18-U20-U21</f>
        <v>#REF!</v>
      </c>
      <c r="W13" s="146" t="s">
        <v>39</v>
      </c>
      <c r="X13" s="168" t="s">
        <v>39</v>
      </c>
      <c r="Y13" s="450" t="s">
        <v>39</v>
      </c>
      <c r="Z13" s="168" t="s">
        <v>39</v>
      </c>
      <c r="AA13" s="175" t="e">
        <f>Z8-Z18-Z20-Z21</f>
        <v>#REF!</v>
      </c>
      <c r="AB13" s="146" t="s">
        <v>39</v>
      </c>
      <c r="AC13" s="168" t="s">
        <v>39</v>
      </c>
      <c r="AD13" s="451" t="s">
        <v>39</v>
      </c>
      <c r="AE13" s="168" t="s">
        <v>39</v>
      </c>
      <c r="AF13" s="176" t="e">
        <f>AE8-AE18-AE20-AE21</f>
        <v>#REF!</v>
      </c>
      <c r="AG13" s="146" t="s">
        <v>39</v>
      </c>
      <c r="AH13" s="168" t="s">
        <v>39</v>
      </c>
      <c r="AI13" s="450" t="s">
        <v>39</v>
      </c>
      <c r="AJ13" s="168" t="s">
        <v>39</v>
      </c>
      <c r="AK13" s="175" t="e">
        <f>AJ8-AJ18-AJ20-AJ21</f>
        <v>#REF!</v>
      </c>
    </row>
    <row r="14" spans="1:233" s="442" customFormat="1" ht="18.75" x14ac:dyDescent="0.3">
      <c r="A14" s="443" t="s">
        <v>168</v>
      </c>
      <c r="B14" s="136" t="s">
        <v>769</v>
      </c>
      <c r="C14" s="181">
        <f>SUM(D14:G14)</f>
        <v>0</v>
      </c>
      <c r="D14" s="265"/>
      <c r="E14" s="452"/>
      <c r="F14" s="452"/>
      <c r="G14" s="171"/>
      <c r="H14" s="177">
        <f>SUM(I14:L14)</f>
        <v>0</v>
      </c>
      <c r="I14" s="179"/>
      <c r="J14" s="453"/>
      <c r="K14" s="453"/>
      <c r="L14" s="164"/>
      <c r="M14" s="177">
        <f>SUM(N14:Q14)</f>
        <v>0</v>
      </c>
      <c r="N14" s="179"/>
      <c r="O14" s="453"/>
      <c r="P14" s="178"/>
      <c r="Q14" s="164"/>
      <c r="R14" s="177">
        <f>SUM(S14:V14)</f>
        <v>0</v>
      </c>
      <c r="S14" s="178"/>
      <c r="T14" s="453"/>
      <c r="U14" s="178"/>
      <c r="V14" s="164"/>
      <c r="W14" s="181">
        <f>SUM(X14:AA14)</f>
        <v>0</v>
      </c>
      <c r="X14" s="182"/>
      <c r="Y14" s="454"/>
      <c r="Z14" s="182"/>
      <c r="AA14" s="171"/>
      <c r="AB14" s="181">
        <f>SUM(AC14:AF14)</f>
        <v>0</v>
      </c>
      <c r="AC14" s="182"/>
      <c r="AD14" s="455"/>
      <c r="AE14" s="182"/>
      <c r="AF14" s="172"/>
      <c r="AG14" s="181">
        <f>SUM(AH14:AK14)</f>
        <v>0</v>
      </c>
      <c r="AH14" s="182"/>
      <c r="AI14" s="454"/>
      <c r="AJ14" s="182"/>
      <c r="AK14" s="171"/>
    </row>
    <row r="15" spans="1:233" s="442" customFormat="1" ht="18.75" x14ac:dyDescent="0.3">
      <c r="A15" s="443" t="s">
        <v>169</v>
      </c>
      <c r="B15" s="136" t="s">
        <v>770</v>
      </c>
      <c r="C15" s="181">
        <f>SUM(D15:G15)</f>
        <v>0</v>
      </c>
      <c r="D15" s="452"/>
      <c r="E15" s="452"/>
      <c r="F15" s="452"/>
      <c r="G15" s="171"/>
      <c r="H15" s="177">
        <f>SUM(I15:L15)</f>
        <v>0</v>
      </c>
      <c r="I15" s="453"/>
      <c r="J15" s="453"/>
      <c r="K15" s="453"/>
      <c r="L15" s="164"/>
      <c r="M15" s="177">
        <f>SUM(N15:Q15)</f>
        <v>0</v>
      </c>
      <c r="N15" s="178"/>
      <c r="O15" s="453"/>
      <c r="P15" s="178"/>
      <c r="Q15" s="164"/>
      <c r="R15" s="177">
        <f>SUM(S15:V15)</f>
        <v>0</v>
      </c>
      <c r="S15" s="178"/>
      <c r="T15" s="453"/>
      <c r="U15" s="178"/>
      <c r="V15" s="164"/>
      <c r="W15" s="181">
        <f>SUM(X15:AA15)</f>
        <v>0</v>
      </c>
      <c r="X15" s="182"/>
      <c r="Y15" s="456"/>
      <c r="Z15" s="182"/>
      <c r="AA15" s="171"/>
      <c r="AB15" s="181">
        <f>SUM(AC15:AF15)</f>
        <v>0</v>
      </c>
      <c r="AC15" s="182"/>
      <c r="AD15" s="457"/>
      <c r="AE15" s="182"/>
      <c r="AF15" s="172"/>
      <c r="AG15" s="181">
        <f>SUM(AH15:AK15)</f>
        <v>0</v>
      </c>
      <c r="AH15" s="182"/>
      <c r="AI15" s="456"/>
      <c r="AJ15" s="182"/>
      <c r="AK15" s="171"/>
    </row>
    <row r="16" spans="1:233" s="442" customFormat="1" ht="37.5" x14ac:dyDescent="0.2">
      <c r="A16" s="443" t="s">
        <v>170</v>
      </c>
      <c r="B16" s="136" t="s">
        <v>771</v>
      </c>
      <c r="C16" s="177">
        <f>SUM(D16:G16)</f>
        <v>21.13157869997314</v>
      </c>
      <c r="D16" s="179">
        <v>7.0468455546602193</v>
      </c>
      <c r="E16" s="179">
        <v>7.9473882621541767</v>
      </c>
      <c r="F16" s="179">
        <v>6.1373448831587432</v>
      </c>
      <c r="G16" s="171"/>
      <c r="H16" s="177">
        <f>SUM(I16:L16)</f>
        <v>32.782000000000004</v>
      </c>
      <c r="I16" s="179">
        <v>12.236000000000001</v>
      </c>
      <c r="J16" s="179">
        <v>8.6289999999999996</v>
      </c>
      <c r="K16" s="179">
        <v>11.917</v>
      </c>
      <c r="L16" s="164"/>
      <c r="M16" s="177">
        <f>SUM(N16:Q16)</f>
        <v>31.130000000000003</v>
      </c>
      <c r="N16" s="179">
        <v>11.619</v>
      </c>
      <c r="O16" s="179">
        <v>8.1940000000000008</v>
      </c>
      <c r="P16" s="179">
        <v>11.317</v>
      </c>
      <c r="Q16" s="164"/>
      <c r="R16" s="177">
        <f>SUM(S16:V16)</f>
        <v>31.956</v>
      </c>
      <c r="S16" s="178">
        <f>(I16+N16)/2</f>
        <v>11.9275</v>
      </c>
      <c r="T16" s="178">
        <f t="shared" ref="T16:U17" si="0">(J16+O16)/2</f>
        <v>8.4115000000000002</v>
      </c>
      <c r="U16" s="178">
        <f t="shared" si="0"/>
        <v>11.617000000000001</v>
      </c>
      <c r="V16" s="164"/>
      <c r="W16" s="181">
        <f>SUM(X16:AA16)</f>
        <v>24.394530000000003</v>
      </c>
      <c r="X16" s="182">
        <f t="shared" ref="X16" si="1">I16*1.01</f>
        <v>12.358360000000001</v>
      </c>
      <c r="Y16" s="458"/>
      <c r="Z16" s="182">
        <f>K16*1.01</f>
        <v>12.03617</v>
      </c>
      <c r="AA16" s="171"/>
      <c r="AB16" s="181">
        <f>SUM(AC16:AF16)</f>
        <v>23.16536</v>
      </c>
      <c r="AC16" s="182">
        <f t="shared" ref="AC16:AE16" si="2">N16*1.01</f>
        <v>11.735189999999999</v>
      </c>
      <c r="AD16" s="188"/>
      <c r="AE16" s="182">
        <f t="shared" si="2"/>
        <v>11.43017</v>
      </c>
      <c r="AF16" s="172"/>
      <c r="AG16" s="181">
        <f>SUM(AH16:AK16)</f>
        <v>23.779945000000001</v>
      </c>
      <c r="AH16" s="182">
        <f t="shared" ref="AH16" si="3">(X16+AC16)/2</f>
        <v>12.046775</v>
      </c>
      <c r="AI16" s="458"/>
      <c r="AJ16" s="182">
        <f>(Z16+AE16)/2</f>
        <v>11.733170000000001</v>
      </c>
      <c r="AK16" s="171"/>
    </row>
    <row r="17" spans="1:37" s="442" customFormat="1" ht="18.75" x14ac:dyDescent="0.3">
      <c r="A17" s="443" t="s">
        <v>171</v>
      </c>
      <c r="B17" s="136" t="s">
        <v>772</v>
      </c>
      <c r="C17" s="177">
        <f>SUM(D17:G17)</f>
        <v>4.3285533172172981</v>
      </c>
      <c r="D17" s="179"/>
      <c r="E17" s="179">
        <v>0</v>
      </c>
      <c r="F17" s="179">
        <v>4.3285533172172981</v>
      </c>
      <c r="G17" s="171"/>
      <c r="H17" s="177">
        <f>SUM(I17:L17)</f>
        <v>3.8849999999999998</v>
      </c>
      <c r="I17" s="179"/>
      <c r="J17" s="179"/>
      <c r="K17" s="179">
        <v>3.8849999999999998</v>
      </c>
      <c r="L17" s="164"/>
      <c r="M17" s="177">
        <f>SUM(N17:Q17)</f>
        <v>3.6890000000000001</v>
      </c>
      <c r="N17" s="178"/>
      <c r="O17" s="195"/>
      <c r="P17" s="179">
        <v>3.6890000000000001</v>
      </c>
      <c r="Q17" s="164"/>
      <c r="R17" s="177">
        <f>SUM(S17:V17)</f>
        <v>3.7869999999999999</v>
      </c>
      <c r="S17" s="178"/>
      <c r="T17" s="195"/>
      <c r="U17" s="178">
        <f t="shared" si="0"/>
        <v>3.7869999999999999</v>
      </c>
      <c r="V17" s="164"/>
      <c r="W17" s="181">
        <f>SUM(X17:AA17)</f>
        <v>0</v>
      </c>
      <c r="X17" s="182"/>
      <c r="Y17" s="459"/>
      <c r="Z17" s="182"/>
      <c r="AA17" s="171"/>
      <c r="AB17" s="181">
        <f>SUM(AC17:AF17)</f>
        <v>0</v>
      </c>
      <c r="AC17" s="182"/>
      <c r="AD17" s="460"/>
      <c r="AE17" s="182"/>
      <c r="AF17" s="172"/>
      <c r="AG17" s="181">
        <f>SUM(AH17:AK17)</f>
        <v>0</v>
      </c>
      <c r="AH17" s="182"/>
      <c r="AI17" s="459"/>
      <c r="AJ17" s="182"/>
      <c r="AK17" s="171"/>
    </row>
    <row r="18" spans="1:37" s="442" customFormat="1" ht="18.75" x14ac:dyDescent="0.3">
      <c r="A18" s="443" t="s">
        <v>172</v>
      </c>
      <c r="B18" s="136" t="s">
        <v>773</v>
      </c>
      <c r="C18" s="177" t="e">
        <f>SUM(D18:G18)</f>
        <v>#REF!</v>
      </c>
      <c r="D18" s="461" t="e">
        <f>D8*D19/100</f>
        <v>#REF!</v>
      </c>
      <c r="E18" s="461" t="e">
        <f>E8*E19/100</f>
        <v>#REF!</v>
      </c>
      <c r="F18" s="139" t="e">
        <f>F8*F19/100</f>
        <v>#REF!</v>
      </c>
      <c r="G18" s="139" t="e">
        <f>G8*G19/100</f>
        <v>#REF!</v>
      </c>
      <c r="H18" s="177" t="e">
        <f>SUM(I18:L18)</f>
        <v>#REF!</v>
      </c>
      <c r="I18" s="461" t="e">
        <f>I8*I19/100</f>
        <v>#REF!</v>
      </c>
      <c r="J18" s="461" t="e">
        <f>J8*J19/100</f>
        <v>#REF!</v>
      </c>
      <c r="K18" s="139" t="e">
        <f>K8*K19/100</f>
        <v>#REF!</v>
      </c>
      <c r="L18" s="139" t="e">
        <f>L8*L19/100</f>
        <v>#REF!</v>
      </c>
      <c r="M18" s="177" t="e">
        <f>SUM(N18:Q18)</f>
        <v>#REF!</v>
      </c>
      <c r="N18" s="139" t="e">
        <f>N8*N19/100</f>
        <v>#REF!</v>
      </c>
      <c r="O18" s="139" t="e">
        <f>O8*O19/100</f>
        <v>#REF!</v>
      </c>
      <c r="P18" s="139" t="e">
        <f>P8*P19/100</f>
        <v>#REF!</v>
      </c>
      <c r="Q18" s="140" t="e">
        <f>Q8*Q19/100</f>
        <v>#REF!</v>
      </c>
      <c r="R18" s="177" t="e">
        <f>SUM(S18:V18)</f>
        <v>#REF!</v>
      </c>
      <c r="S18" s="139" t="e">
        <f>(I18+N18)/2</f>
        <v>#REF!</v>
      </c>
      <c r="T18" s="139" t="e">
        <f>(J18+O18)/2</f>
        <v>#REF!</v>
      </c>
      <c r="U18" s="139" t="e">
        <f>(K18+P18)/2</f>
        <v>#REF!</v>
      </c>
      <c r="V18" s="140" t="e">
        <f>(L18+Q18)/2</f>
        <v>#REF!</v>
      </c>
      <c r="W18" s="181" t="e">
        <f>SUM(X18:AA18)</f>
        <v>#REF!</v>
      </c>
      <c r="X18" s="149">
        <f>X8*X19/100</f>
        <v>0</v>
      </c>
      <c r="Y18" s="444">
        <f>Y8*Y19/100</f>
        <v>0</v>
      </c>
      <c r="Z18" s="149" t="e">
        <f>Z8*Z19/100</f>
        <v>#REF!</v>
      </c>
      <c r="AA18" s="150" t="e">
        <f>AA8*AA19/100</f>
        <v>#REF!</v>
      </c>
      <c r="AB18" s="181" t="e">
        <f>SUM(AC18:AF18)</f>
        <v>#REF!</v>
      </c>
      <c r="AC18" s="149">
        <f>AC8*AC19/100</f>
        <v>0</v>
      </c>
      <c r="AD18" s="445">
        <f>AD8*AD19/100</f>
        <v>0</v>
      </c>
      <c r="AE18" s="149" t="e">
        <f>AE8*AE19/100</f>
        <v>#REF!</v>
      </c>
      <c r="AF18" s="151" t="e">
        <f>AF8*AF19/100</f>
        <v>#REF!</v>
      </c>
      <c r="AG18" s="181" t="e">
        <f>SUM(AH18:AK18)</f>
        <v>#REF!</v>
      </c>
      <c r="AH18" s="149">
        <f>AH8*AH19/100</f>
        <v>0</v>
      </c>
      <c r="AI18" s="444">
        <f>AI8*AI19/100</f>
        <v>0</v>
      </c>
      <c r="AJ18" s="149" t="e">
        <f>(Z18+AE18)/2</f>
        <v>#REF!</v>
      </c>
      <c r="AK18" s="150" t="e">
        <f>(AA18+AF18)/2</f>
        <v>#REF!</v>
      </c>
    </row>
    <row r="19" spans="1:37" s="442" customFormat="1" ht="18.75" x14ac:dyDescent="0.3">
      <c r="A19" s="443" t="s">
        <v>152</v>
      </c>
      <c r="B19" s="136" t="s">
        <v>774</v>
      </c>
      <c r="C19" s="187" t="e">
        <f>IF(C8=0,0,C18/C8*100)</f>
        <v>#REF!</v>
      </c>
      <c r="D19" s="148" t="e">
        <f>'[2]Баланс энергии П.1.4'!D20</f>
        <v>#REF!</v>
      </c>
      <c r="E19" s="148" t="e">
        <f>'[2]Баланс энергии П.1.4'!E20</f>
        <v>#REF!</v>
      </c>
      <c r="F19" s="148" t="e">
        <f>'[2]Баланс энергии П.1.4'!F20</f>
        <v>#REF!</v>
      </c>
      <c r="G19" s="148" t="e">
        <f>'[2]Баланс энергии П.1.4'!G20</f>
        <v>#REF!</v>
      </c>
      <c r="H19" s="187" t="e">
        <f>IF(H8=0,0,H18/H8*100)</f>
        <v>#REF!</v>
      </c>
      <c r="I19" s="148" t="e">
        <f>'[2]Баланс энергии П.1.4'!I20</f>
        <v>#REF!</v>
      </c>
      <c r="J19" s="148" t="e">
        <f>'[2]Баланс энергии П.1.4'!J20</f>
        <v>#REF!</v>
      </c>
      <c r="K19" s="148" t="e">
        <f>'[2]Баланс энергии П.1.4'!K20</f>
        <v>#REF!</v>
      </c>
      <c r="L19" s="148" t="e">
        <f>'[2]Баланс энергии П.1.4'!L20</f>
        <v>#REF!</v>
      </c>
      <c r="M19" s="187" t="e">
        <f>IF(M8=0,0,M18/M8*100)</f>
        <v>#REF!</v>
      </c>
      <c r="N19" s="148" t="e">
        <f>'[2]Баланс энергии П.1.4'!N20</f>
        <v>#REF!</v>
      </c>
      <c r="O19" s="148" t="e">
        <f>'[2]Баланс энергии П.1.4'!O20</f>
        <v>#REF!</v>
      </c>
      <c r="P19" s="148" t="e">
        <f>'[2]Баланс энергии П.1.4'!P20</f>
        <v>#REF!</v>
      </c>
      <c r="Q19" s="148" t="e">
        <f>'[2]Баланс энергии П.1.4'!Q20</f>
        <v>#REF!</v>
      </c>
      <c r="R19" s="187" t="e">
        <f>IF(R8=0,0,R18/R8*100)</f>
        <v>#REF!</v>
      </c>
      <c r="S19" s="189" t="e">
        <f>S18/S8*100</f>
        <v>#REF!</v>
      </c>
      <c r="T19" s="189" t="e">
        <f>T18/T8*100</f>
        <v>#REF!</v>
      </c>
      <c r="U19" s="189" t="e">
        <f>U18/U8*100</f>
        <v>#REF!</v>
      </c>
      <c r="V19" s="192" t="e">
        <f>V18/V8*100</f>
        <v>#REF!</v>
      </c>
      <c r="W19" s="181" t="e">
        <f>IF(W8=0,0,W18/W8*100)</f>
        <v>#REF!</v>
      </c>
      <c r="X19" s="193"/>
      <c r="Y19" s="459"/>
      <c r="Z19" s="193" t="e">
        <f>K19</f>
        <v>#REF!</v>
      </c>
      <c r="AA19" s="198" t="e">
        <f>L19</f>
        <v>#REF!</v>
      </c>
      <c r="AB19" s="181" t="e">
        <f>IF(AB8=0,0,AB18/AB8*100)</f>
        <v>#REF!</v>
      </c>
      <c r="AC19" s="193"/>
      <c r="AD19" s="460"/>
      <c r="AE19" s="193" t="e">
        <f>P19</f>
        <v>#REF!</v>
      </c>
      <c r="AF19" s="462" t="e">
        <f>Q19</f>
        <v>#REF!</v>
      </c>
      <c r="AG19" s="181" t="e">
        <f>IF(AG8=0,0,AG18/AG8*100)</f>
        <v>#REF!</v>
      </c>
      <c r="AH19" s="193"/>
      <c r="AI19" s="459"/>
      <c r="AJ19" s="193" t="e">
        <f>AJ18/AJ8*100</f>
        <v>#REF!</v>
      </c>
      <c r="AK19" s="198" t="e">
        <f>AK18/AK8*100</f>
        <v>#REF!</v>
      </c>
    </row>
    <row r="20" spans="1:37" s="442" customFormat="1" ht="37.5" x14ac:dyDescent="0.3">
      <c r="A20" s="443" t="s">
        <v>173</v>
      </c>
      <c r="B20" s="136" t="s">
        <v>775</v>
      </c>
      <c r="C20" s="181">
        <f>SUM(D20:G20)</f>
        <v>0</v>
      </c>
      <c r="D20" s="193"/>
      <c r="E20" s="193"/>
      <c r="F20" s="193"/>
      <c r="G20" s="194"/>
      <c r="H20" s="177">
        <f>SUM(I20:L20)</f>
        <v>0</v>
      </c>
      <c r="I20" s="195"/>
      <c r="J20" s="195"/>
      <c r="K20" s="195"/>
      <c r="L20" s="198"/>
      <c r="M20" s="177">
        <f>SUM(N20:Q20)</f>
        <v>0</v>
      </c>
      <c r="N20" s="195"/>
      <c r="O20" s="195"/>
      <c r="P20" s="195"/>
      <c r="Q20" s="198"/>
      <c r="R20" s="177">
        <f>SUM(S20:V20)</f>
        <v>0</v>
      </c>
      <c r="S20" s="195"/>
      <c r="T20" s="195"/>
      <c r="U20" s="195"/>
      <c r="V20" s="198"/>
      <c r="W20" s="181">
        <f>SUM(X20:AA20)</f>
        <v>0</v>
      </c>
      <c r="X20" s="193"/>
      <c r="Y20" s="459"/>
      <c r="Z20" s="193"/>
      <c r="AA20" s="194"/>
      <c r="AB20" s="181">
        <f>SUM(AC20:AF20)</f>
        <v>0</v>
      </c>
      <c r="AC20" s="193"/>
      <c r="AD20" s="460"/>
      <c r="AE20" s="193"/>
      <c r="AF20" s="196"/>
      <c r="AG20" s="181">
        <f>SUM(AH20:AK20)</f>
        <v>0</v>
      </c>
      <c r="AH20" s="193"/>
      <c r="AI20" s="459"/>
      <c r="AJ20" s="193"/>
      <c r="AK20" s="194"/>
    </row>
    <row r="21" spans="1:37" s="442" customFormat="1" ht="18.75" x14ac:dyDescent="0.3">
      <c r="A21" s="443" t="s">
        <v>174</v>
      </c>
      <c r="B21" s="136" t="s">
        <v>776</v>
      </c>
      <c r="C21" s="177" t="e">
        <f>SUM(D21:G21)</f>
        <v>#REF!</v>
      </c>
      <c r="D21" s="139">
        <f>D22+D23+D24</f>
        <v>6.978732742412034</v>
      </c>
      <c r="E21" s="139">
        <f>E22+E23+E24</f>
        <v>5.5504691109320445</v>
      </c>
      <c r="F21" s="139">
        <f>F22+F23+F24</f>
        <v>8.0530153102336843</v>
      </c>
      <c r="G21" s="140" t="e">
        <f>G8-G18-G20</f>
        <v>#REF!</v>
      </c>
      <c r="H21" s="177" t="e">
        <f>SUM(I21:L21)</f>
        <v>#REF!</v>
      </c>
      <c r="I21" s="139">
        <f>I22+I23+I24</f>
        <v>12.028</v>
      </c>
      <c r="J21" s="139">
        <f>J22+J23+J24</f>
        <v>6.1859999999999999</v>
      </c>
      <c r="K21" s="139">
        <f>K22+K23+K24</f>
        <v>8.386000000000001</v>
      </c>
      <c r="L21" s="140" t="e">
        <f>L8-L18-L20</f>
        <v>#REF!</v>
      </c>
      <c r="M21" s="177" t="e">
        <f>SUM(N21:Q21)</f>
        <v>#REF!</v>
      </c>
      <c r="N21" s="139">
        <f>N22+N23+N24</f>
        <v>11.420999999999999</v>
      </c>
      <c r="O21" s="139">
        <f>O22+O23+O24</f>
        <v>5.8739999999999997</v>
      </c>
      <c r="P21" s="139">
        <f>P22+P23+P24</f>
        <v>7.9629999999999992</v>
      </c>
      <c r="Q21" s="140" t="e">
        <f>Q8-Q18-Q20</f>
        <v>#REF!</v>
      </c>
      <c r="R21" s="177" t="e">
        <f>SUM(S21:V21)</f>
        <v>#REF!</v>
      </c>
      <c r="S21" s="139">
        <f>S22+S23+S24</f>
        <v>11.724499999999999</v>
      </c>
      <c r="T21" s="139">
        <f>T22+T23+T24</f>
        <v>6.03</v>
      </c>
      <c r="U21" s="139">
        <f>U22+U23+U24</f>
        <v>8.1744999999999983</v>
      </c>
      <c r="V21" s="140" t="e">
        <f>V8-V18-V20</f>
        <v>#REF!</v>
      </c>
      <c r="W21" s="181" t="e">
        <f>SUM(X21:AA21)</f>
        <v>#REF!</v>
      </c>
      <c r="X21" s="149">
        <f>X22+X23+X24</f>
        <v>0</v>
      </c>
      <c r="Y21" s="444">
        <f>Y22+Y23+Y24</f>
        <v>0</v>
      </c>
      <c r="Z21" s="149">
        <f>Z22+Z23+Z24</f>
        <v>0</v>
      </c>
      <c r="AA21" s="150" t="e">
        <f>AA8-AA18-AA20</f>
        <v>#REF!</v>
      </c>
      <c r="AB21" s="181" t="e">
        <f>SUM(AC21:AF21)</f>
        <v>#REF!</v>
      </c>
      <c r="AC21" s="149">
        <f>AC22+AC23+AC24</f>
        <v>0</v>
      </c>
      <c r="AD21" s="445">
        <f>AD22+AD23+AD24</f>
        <v>0</v>
      </c>
      <c r="AE21" s="149">
        <f>AE22+AE23+AE24</f>
        <v>0</v>
      </c>
      <c r="AF21" s="151" t="e">
        <f>AF8-AF18-AF20</f>
        <v>#REF!</v>
      </c>
      <c r="AG21" s="181" t="e">
        <f>SUM(AH21:AK21)</f>
        <v>#REF!</v>
      </c>
      <c r="AH21" s="149">
        <f>AH22+AH23+AH24</f>
        <v>0</v>
      </c>
      <c r="AI21" s="444">
        <f>AI22+AI23+AI24</f>
        <v>0</v>
      </c>
      <c r="AJ21" s="149">
        <f>AJ22+AJ23+AJ24</f>
        <v>0</v>
      </c>
      <c r="AK21" s="150" t="e">
        <f>AK8-AK18-AK20</f>
        <v>#REF!</v>
      </c>
    </row>
    <row r="22" spans="1:37" s="442" customFormat="1" ht="39.75" customHeight="1" x14ac:dyDescent="0.3">
      <c r="A22" s="443" t="s">
        <v>159</v>
      </c>
      <c r="B22" s="136" t="s">
        <v>777</v>
      </c>
      <c r="C22" s="463">
        <f>SUM(D22:G22)</f>
        <v>19.704114961052916</v>
      </c>
      <c r="D22" s="464">
        <v>6.978732742412034</v>
      </c>
      <c r="E22" s="464">
        <v>3.3860801772763902</v>
      </c>
      <c r="F22" s="464">
        <v>5.1204911361805001</v>
      </c>
      <c r="G22" s="464">
        <v>4.2188109051839913</v>
      </c>
      <c r="H22" s="177">
        <f>SUM(I22:L22)</f>
        <v>29.085000000000001</v>
      </c>
      <c r="I22" s="179">
        <v>12.028</v>
      </c>
      <c r="J22" s="179">
        <v>3.1829999999999998</v>
      </c>
      <c r="K22" s="179">
        <v>5.5609999999999999</v>
      </c>
      <c r="L22" s="179">
        <v>8.3130000000000006</v>
      </c>
      <c r="M22" s="177">
        <f>SUM(N22:Q22)</f>
        <v>27.617000000000001</v>
      </c>
      <c r="N22" s="179">
        <v>11.420999999999999</v>
      </c>
      <c r="O22" s="179">
        <v>3.0219999999999998</v>
      </c>
      <c r="P22" s="179">
        <v>5.2809999999999997</v>
      </c>
      <c r="Q22" s="179">
        <v>7.8929999999999998</v>
      </c>
      <c r="R22" s="177">
        <f>SUM(S22:V22)</f>
        <v>28.350999999999999</v>
      </c>
      <c r="S22" s="178">
        <f>(I22+N22)/2</f>
        <v>11.724499999999999</v>
      </c>
      <c r="T22" s="178">
        <f t="shared" ref="T22:V24" si="4">(J22+O22)/2</f>
        <v>3.1025</v>
      </c>
      <c r="U22" s="178">
        <f t="shared" si="4"/>
        <v>5.4209999999999994</v>
      </c>
      <c r="V22" s="178">
        <f t="shared" si="4"/>
        <v>8.1029999999999998</v>
      </c>
      <c r="W22" s="181">
        <f>SUM(X22:AA22)</f>
        <v>0</v>
      </c>
      <c r="X22" s="193"/>
      <c r="Y22" s="459"/>
      <c r="Z22" s="182">
        <f>Z50</f>
        <v>0</v>
      </c>
      <c r="AA22" s="182">
        <f>AA50</f>
        <v>0</v>
      </c>
      <c r="AB22" s="181">
        <f>SUM(AC22:AF22)</f>
        <v>0</v>
      </c>
      <c r="AC22" s="193"/>
      <c r="AD22" s="460"/>
      <c r="AE22" s="182">
        <f>AE50</f>
        <v>0</v>
      </c>
      <c r="AF22" s="182">
        <f>AF50</f>
        <v>0</v>
      </c>
      <c r="AG22" s="181">
        <f>SUM(AH22:AK22)</f>
        <v>0</v>
      </c>
      <c r="AH22" s="193"/>
      <c r="AI22" s="459"/>
      <c r="AJ22" s="182">
        <f>AJ50</f>
        <v>0</v>
      </c>
      <c r="AK22" s="171">
        <f>AK50</f>
        <v>0</v>
      </c>
    </row>
    <row r="23" spans="1:37" s="442" customFormat="1" ht="36.75" customHeight="1" x14ac:dyDescent="0.3">
      <c r="A23" s="465" t="s">
        <v>160</v>
      </c>
      <c r="B23" s="202" t="s">
        <v>778</v>
      </c>
      <c r="C23" s="463">
        <f>SUM(D23:G23)</f>
        <v>4.0838904109589045</v>
      </c>
      <c r="D23" s="466"/>
      <c r="E23" s="464">
        <v>2.1643889336556543</v>
      </c>
      <c r="F23" s="464">
        <v>1.9195014773032502</v>
      </c>
      <c r="G23" s="467"/>
      <c r="H23" s="177">
        <f>SUM(I23:L23)</f>
        <v>4.9320000000000004</v>
      </c>
      <c r="I23" s="162"/>
      <c r="J23" s="179">
        <v>3.0030000000000001</v>
      </c>
      <c r="K23" s="179">
        <v>1.929</v>
      </c>
      <c r="L23" s="200"/>
      <c r="M23" s="177">
        <f>SUM(N23:Q23)</f>
        <v>4.6840000000000002</v>
      </c>
      <c r="N23" s="162"/>
      <c r="O23" s="179">
        <v>2.8519999999999999</v>
      </c>
      <c r="P23" s="179">
        <v>1.8320000000000001</v>
      </c>
      <c r="Q23" s="200"/>
      <c r="R23" s="177">
        <f>SUM(S23:V23)</f>
        <v>4.8079999999999998</v>
      </c>
      <c r="S23" s="162"/>
      <c r="T23" s="178">
        <f t="shared" si="4"/>
        <v>2.9275000000000002</v>
      </c>
      <c r="U23" s="178">
        <f t="shared" si="4"/>
        <v>1.8805000000000001</v>
      </c>
      <c r="V23" s="200"/>
      <c r="W23" s="181">
        <f>SUM(X23:AA23)</f>
        <v>0</v>
      </c>
      <c r="X23" s="203"/>
      <c r="Y23" s="448"/>
      <c r="Z23" s="203"/>
      <c r="AA23" s="204"/>
      <c r="AB23" s="181">
        <f>SUM(AC23:AF23)</f>
        <v>0</v>
      </c>
      <c r="AC23" s="203"/>
      <c r="AD23" s="449"/>
      <c r="AE23" s="203"/>
      <c r="AF23" s="205"/>
      <c r="AG23" s="181">
        <f>SUM(AH23:AK23)</f>
        <v>0</v>
      </c>
      <c r="AH23" s="203"/>
      <c r="AI23" s="448"/>
      <c r="AJ23" s="203"/>
      <c r="AK23" s="204"/>
    </row>
    <row r="24" spans="1:37" s="442" customFormat="1" ht="21.75" customHeight="1" thickBot="1" x14ac:dyDescent="0.35">
      <c r="A24" s="468" t="s">
        <v>161</v>
      </c>
      <c r="B24" s="207" t="s">
        <v>779</v>
      </c>
      <c r="C24" s="469">
        <f>SUM(D24:G24)</f>
        <v>1.0130226967499329</v>
      </c>
      <c r="D24" s="470"/>
      <c r="E24" s="470">
        <v>0</v>
      </c>
      <c r="F24" s="464">
        <v>1.0130226967499329</v>
      </c>
      <c r="G24" s="471"/>
      <c r="H24" s="211">
        <f>SUM(I24:L24)</f>
        <v>0.89600000000000002</v>
      </c>
      <c r="I24" s="212"/>
      <c r="J24" s="212"/>
      <c r="K24" s="179">
        <v>0.89600000000000002</v>
      </c>
      <c r="L24" s="213"/>
      <c r="M24" s="211">
        <f>SUM(N24:Q24)</f>
        <v>0.85</v>
      </c>
      <c r="N24" s="212"/>
      <c r="O24" s="212"/>
      <c r="P24" s="179">
        <v>0.85</v>
      </c>
      <c r="Q24" s="213"/>
      <c r="R24" s="211">
        <f>SUM(S24:V24)</f>
        <v>0.873</v>
      </c>
      <c r="S24" s="212"/>
      <c r="T24" s="212"/>
      <c r="U24" s="178">
        <f t="shared" si="4"/>
        <v>0.873</v>
      </c>
      <c r="V24" s="213"/>
      <c r="W24" s="215">
        <f>SUM(X24:AA24)</f>
        <v>0</v>
      </c>
      <c r="X24" s="216"/>
      <c r="Y24" s="472"/>
      <c r="Z24" s="182"/>
      <c r="AA24" s="218"/>
      <c r="AB24" s="215">
        <f>SUM(AC24:AF24)</f>
        <v>0</v>
      </c>
      <c r="AC24" s="216"/>
      <c r="AD24" s="473"/>
      <c r="AE24" s="182"/>
      <c r="AF24" s="219"/>
      <c r="AG24" s="215">
        <f>SUM(AH24:AK24)</f>
        <v>0</v>
      </c>
      <c r="AH24" s="216"/>
      <c r="AI24" s="472"/>
      <c r="AJ24" s="182"/>
      <c r="AK24" s="218"/>
    </row>
    <row r="25" spans="1:37" s="235" customFormat="1" ht="19.5" thickBot="1" x14ac:dyDescent="0.35">
      <c r="A25" s="220"/>
      <c r="B25" s="221" t="s">
        <v>780</v>
      </c>
      <c r="C25" s="230"/>
      <c r="D25" s="226" t="e">
        <f>D8-D18-D20-D22-D23-D24-E11-F11-G11</f>
        <v>#REF!</v>
      </c>
      <c r="E25" s="226" t="e">
        <f>E8-E18-E20-E22-E23-E24-F12-G12</f>
        <v>#REF!</v>
      </c>
      <c r="F25" s="226" t="e">
        <f>F8-F18-F20-F22-F23-F24-G13</f>
        <v>#REF!</v>
      </c>
      <c r="G25" s="227" t="e">
        <f>G8-G18-G20-G22-G23-G24</f>
        <v>#REF!</v>
      </c>
      <c r="H25" s="228"/>
      <c r="I25" s="226" t="e">
        <f>I8-I18-I20-I22-I23-I24-J11-K11-L11</f>
        <v>#REF!</v>
      </c>
      <c r="J25" s="226" t="e">
        <f>J8-J18-J20-J22-J23-J24-K12-L12</f>
        <v>#REF!</v>
      </c>
      <c r="K25" s="226" t="e">
        <f>K8-K18-K20-K22-K23-K24-L13</f>
        <v>#REF!</v>
      </c>
      <c r="L25" s="227" t="e">
        <f>L8-L18-L20-L22-L23-L24</f>
        <v>#REF!</v>
      </c>
      <c r="M25" s="228"/>
      <c r="N25" s="226" t="e">
        <f>N8-N18-N20-N22-N23-N24-O11-P11-Q11</f>
        <v>#REF!</v>
      </c>
      <c r="O25" s="226" t="e">
        <f>O8-O18-O20-O22-O23-O24-P12-Q12</f>
        <v>#REF!</v>
      </c>
      <c r="P25" s="226" t="e">
        <f>P8-P18-P20-P22-P23-P24-Q13</f>
        <v>#REF!</v>
      </c>
      <c r="Q25" s="227" t="e">
        <f>Q8-Q18-Q20-Q22-Q23-Q24</f>
        <v>#REF!</v>
      </c>
      <c r="R25" s="228"/>
      <c r="S25" s="226" t="e">
        <f>S8-S18-S20-S22-S23-S24-T11-U11-V11</f>
        <v>#REF!</v>
      </c>
      <c r="T25" s="226" t="e">
        <f>T8-T18-T20-T22-T23-T24-U12-V12</f>
        <v>#REF!</v>
      </c>
      <c r="U25" s="226" t="e">
        <f>U8-U18-U20-U22-U23-U24-V13</f>
        <v>#REF!</v>
      </c>
      <c r="V25" s="227" t="e">
        <f>V8-V18-V20-V22-V23-V24</f>
        <v>#REF!</v>
      </c>
      <c r="W25" s="230"/>
      <c r="X25" s="231">
        <f>X8-X18-X20-X22-X23-X24-Y11-Z11-AA11</f>
        <v>0</v>
      </c>
      <c r="Y25" s="474">
        <f>Y8-Y18-Y20-Y22-Y23-Y24-Z12-AA12</f>
        <v>0</v>
      </c>
      <c r="Z25" s="231" t="e">
        <f>Z8-Z18-Z20-Z22-Z23-Z24-AA13</f>
        <v>#REF!</v>
      </c>
      <c r="AA25" s="232" t="e">
        <f>AA8-AA18-AA20-AA22-AA23-AA24</f>
        <v>#REF!</v>
      </c>
      <c r="AB25" s="230"/>
      <c r="AC25" s="231">
        <f>AC8-AC18-AC20-AC22-AC23-AC24-AD11-AE11-AF11</f>
        <v>0</v>
      </c>
      <c r="AD25" s="226">
        <f>AD8-AD18-AD20-AD22-AD23-AD24-AE12-AF12</f>
        <v>0</v>
      </c>
      <c r="AE25" s="231" t="e">
        <f>AE8-AE18-AE20-AE22-AE23-AE24-AF13</f>
        <v>#REF!</v>
      </c>
      <c r="AF25" s="234" t="e">
        <f>AF8-AF18-AF20-AF22-AF23-AF24</f>
        <v>#REF!</v>
      </c>
      <c r="AG25" s="230"/>
      <c r="AH25" s="231">
        <f>AH8-AH18-AH20-AH22-AH23-AH24-AI11-AJ11-AK11</f>
        <v>0</v>
      </c>
      <c r="AI25" s="474">
        <f>AI8-AI18-AI20-AI22-AI23-AI24-AJ12-AK12</f>
        <v>0</v>
      </c>
      <c r="AJ25" s="231" t="e">
        <f>AJ8-AJ18-AJ20-AJ22-AJ23-AJ24-AK13</f>
        <v>#REF!</v>
      </c>
      <c r="AK25" s="232" t="e">
        <f>AK8-AK18-AK20-AK22-AK23-AK24</f>
        <v>#REF!</v>
      </c>
    </row>
    <row r="26" spans="1:37" s="235" customFormat="1" ht="15.75" hidden="1" customHeight="1" x14ac:dyDescent="0.25">
      <c r="A26" s="236"/>
      <c r="B26" s="237"/>
      <c r="C26" s="238"/>
      <c r="D26" s="239"/>
      <c r="E26" s="475"/>
      <c r="F26" s="239"/>
      <c r="G26" s="239"/>
      <c r="H26" s="238"/>
      <c r="I26" s="239"/>
      <c r="J26" s="475"/>
      <c r="K26" s="239"/>
      <c r="L26" s="239"/>
      <c r="M26" s="238"/>
      <c r="N26" s="239"/>
      <c r="O26" s="475"/>
      <c r="P26" s="239"/>
      <c r="Q26" s="239"/>
      <c r="R26" s="238"/>
      <c r="S26" s="239"/>
      <c r="T26" s="475"/>
      <c r="U26" s="239"/>
      <c r="V26" s="239"/>
      <c r="W26" s="238"/>
      <c r="X26" s="239"/>
      <c r="Y26" s="475"/>
      <c r="Z26" s="239"/>
      <c r="AA26" s="239"/>
      <c r="AB26" s="238"/>
      <c r="AC26" s="239"/>
      <c r="AD26" s="240"/>
      <c r="AE26" s="239"/>
      <c r="AF26" s="239"/>
      <c r="AG26" s="242"/>
      <c r="AH26" s="239"/>
      <c r="AI26" s="475"/>
      <c r="AJ26" s="239"/>
      <c r="AK26" s="244"/>
    </row>
    <row r="27" spans="1:37" s="105" customFormat="1" ht="15.75" hidden="1" x14ac:dyDescent="0.25">
      <c r="B27" s="105" t="s">
        <v>781</v>
      </c>
      <c r="E27" s="476"/>
      <c r="J27" s="476"/>
      <c r="O27" s="476"/>
      <c r="T27" s="476"/>
      <c r="Y27" s="476"/>
      <c r="AD27" s="245"/>
      <c r="AG27" s="247"/>
      <c r="AH27" s="248"/>
      <c r="AI27" s="476"/>
      <c r="AJ27" s="248"/>
      <c r="AK27" s="251"/>
    </row>
    <row r="28" spans="1:37" s="105" customFormat="1" ht="20.25" hidden="1" customHeight="1" x14ac:dyDescent="0.25">
      <c r="B28" s="252" t="s">
        <v>782</v>
      </c>
      <c r="E28" s="476"/>
      <c r="J28" s="476"/>
      <c r="O28" s="476"/>
      <c r="T28" s="476"/>
      <c r="Y28" s="476"/>
      <c r="AD28" s="245"/>
      <c r="AG28" s="247"/>
      <c r="AH28" s="248"/>
      <c r="AI28" s="476"/>
      <c r="AJ28" s="248"/>
      <c r="AK28" s="251"/>
    </row>
    <row r="29" spans="1:37" s="105" customFormat="1" ht="31.5" hidden="1" x14ac:dyDescent="0.25">
      <c r="A29" s="253" t="s">
        <v>783</v>
      </c>
      <c r="B29" s="254" t="s">
        <v>784</v>
      </c>
      <c r="C29" s="257" t="s">
        <v>179</v>
      </c>
      <c r="D29" s="255" t="s">
        <v>175</v>
      </c>
      <c r="E29" s="477" t="s">
        <v>176</v>
      </c>
      <c r="F29" s="255" t="s">
        <v>177</v>
      </c>
      <c r="G29" s="256" t="s">
        <v>178</v>
      </c>
      <c r="H29" s="257" t="s">
        <v>179</v>
      </c>
      <c r="I29" s="255" t="s">
        <v>175</v>
      </c>
      <c r="J29" s="477" t="s">
        <v>176</v>
      </c>
      <c r="K29" s="255" t="s">
        <v>177</v>
      </c>
      <c r="L29" s="256" t="s">
        <v>178</v>
      </c>
      <c r="M29" s="255" t="s">
        <v>179</v>
      </c>
      <c r="N29" s="255" t="s">
        <v>175</v>
      </c>
      <c r="O29" s="477" t="s">
        <v>176</v>
      </c>
      <c r="P29" s="255" t="s">
        <v>177</v>
      </c>
      <c r="Q29" s="256" t="s">
        <v>178</v>
      </c>
      <c r="R29" s="255" t="s">
        <v>179</v>
      </c>
      <c r="S29" s="255" t="s">
        <v>175</v>
      </c>
      <c r="T29" s="477" t="s">
        <v>176</v>
      </c>
      <c r="U29" s="255" t="s">
        <v>177</v>
      </c>
      <c r="V29" s="256" t="s">
        <v>178</v>
      </c>
      <c r="W29" s="255" t="s">
        <v>179</v>
      </c>
      <c r="X29" s="255" t="s">
        <v>175</v>
      </c>
      <c r="Y29" s="477" t="s">
        <v>176</v>
      </c>
      <c r="Z29" s="255" t="s">
        <v>177</v>
      </c>
      <c r="AA29" s="256" t="s">
        <v>178</v>
      </c>
      <c r="AB29" s="255" t="s">
        <v>179</v>
      </c>
      <c r="AC29" s="255" t="s">
        <v>175</v>
      </c>
      <c r="AD29" s="258" t="s">
        <v>176</v>
      </c>
      <c r="AE29" s="255" t="s">
        <v>177</v>
      </c>
      <c r="AF29" s="260" t="s">
        <v>178</v>
      </c>
      <c r="AG29" s="257" t="s">
        <v>179</v>
      </c>
      <c r="AH29" s="255" t="s">
        <v>175</v>
      </c>
      <c r="AI29" s="477" t="s">
        <v>176</v>
      </c>
      <c r="AJ29" s="255" t="s">
        <v>177</v>
      </c>
      <c r="AK29" s="256" t="s">
        <v>178</v>
      </c>
    </row>
    <row r="30" spans="1:37" ht="15.75" hidden="1" x14ac:dyDescent="0.25">
      <c r="A30" s="443">
        <v>1</v>
      </c>
      <c r="B30" s="478" t="s">
        <v>796</v>
      </c>
      <c r="C30" s="479">
        <f>SUM(D30:G30)</f>
        <v>0</v>
      </c>
      <c r="D30" s="309"/>
      <c r="E30" s="480"/>
      <c r="F30" s="481"/>
      <c r="G30" s="310"/>
      <c r="H30" s="479">
        <f>SUM(I30:L30)</f>
        <v>0</v>
      </c>
      <c r="I30" s="309"/>
      <c r="J30" s="480"/>
      <c r="K30" s="481"/>
      <c r="L30" s="310"/>
      <c r="M30" s="311">
        <f>SUM(N30:Q30)</f>
        <v>0</v>
      </c>
      <c r="N30" s="309"/>
      <c r="O30" s="480"/>
      <c r="P30" s="309"/>
      <c r="Q30" s="310"/>
      <c r="R30" s="482">
        <f>SUM(S30:V30)</f>
        <v>0</v>
      </c>
      <c r="S30" s="483"/>
      <c r="T30" s="480"/>
      <c r="U30" s="484"/>
      <c r="V30" s="485"/>
      <c r="W30" s="482">
        <f>SUM(X30:AA30)</f>
        <v>0</v>
      </c>
      <c r="X30" s="483"/>
      <c r="Y30" s="480"/>
      <c r="Z30" s="483"/>
      <c r="AA30" s="485"/>
      <c r="AB30" s="482">
        <f>SUM(AC30:AF30)</f>
        <v>0</v>
      </c>
      <c r="AC30" s="483"/>
      <c r="AD30" s="312"/>
      <c r="AE30" s="483"/>
      <c r="AF30" s="486"/>
      <c r="AG30" s="487">
        <f>SUM(AH30:AK30)</f>
        <v>0</v>
      </c>
      <c r="AH30" s="483"/>
      <c r="AI30" s="480"/>
      <c r="AJ30" s="484">
        <f>(Z30+AE30)/2</f>
        <v>0</v>
      </c>
      <c r="AK30" s="485"/>
    </row>
    <row r="31" spans="1:37" ht="18" hidden="1" customHeight="1" x14ac:dyDescent="0.3">
      <c r="A31" s="262"/>
      <c r="B31" s="263"/>
      <c r="C31" s="267"/>
      <c r="D31" s="268"/>
      <c r="E31" s="480"/>
      <c r="F31" s="265"/>
      <c r="G31" s="310"/>
      <c r="H31" s="267"/>
      <c r="I31" s="268"/>
      <c r="J31" s="480"/>
      <c r="K31" s="265"/>
      <c r="L31" s="310"/>
      <c r="M31" s="271"/>
      <c r="N31" s="268"/>
      <c r="O31" s="480"/>
      <c r="P31" s="265"/>
      <c r="Q31" s="310"/>
      <c r="R31" s="482"/>
      <c r="S31" s="265"/>
      <c r="T31" s="480"/>
      <c r="U31" s="182"/>
      <c r="V31" s="485"/>
      <c r="W31" s="482"/>
      <c r="X31" s="483"/>
      <c r="Y31" s="480"/>
      <c r="Z31" s="481"/>
      <c r="AA31" s="485"/>
      <c r="AB31" s="482"/>
      <c r="AC31" s="483"/>
      <c r="AD31" s="312"/>
      <c r="AE31" s="481"/>
      <c r="AF31" s="486"/>
      <c r="AG31" s="487"/>
      <c r="AH31" s="483"/>
      <c r="AI31" s="480"/>
      <c r="AJ31" s="484"/>
      <c r="AK31" s="485"/>
    </row>
    <row r="32" spans="1:37" ht="40.5" hidden="1" customHeight="1" x14ac:dyDescent="0.3">
      <c r="A32" s="262"/>
      <c r="B32" s="275"/>
      <c r="C32" s="488"/>
      <c r="D32" s="489"/>
      <c r="E32" s="490"/>
      <c r="F32" s="491"/>
      <c r="G32" s="492"/>
      <c r="H32" s="488"/>
      <c r="I32" s="489"/>
      <c r="J32" s="490"/>
      <c r="K32" s="491"/>
      <c r="L32" s="492"/>
      <c r="M32" s="271"/>
      <c r="N32" s="489"/>
      <c r="O32" s="490"/>
      <c r="P32" s="309"/>
      <c r="Q32" s="310"/>
      <c r="R32" s="482"/>
      <c r="S32" s="182"/>
      <c r="T32" s="480"/>
      <c r="U32" s="182"/>
      <c r="V32" s="485"/>
      <c r="W32" s="482"/>
      <c r="X32" s="481"/>
      <c r="Y32" s="490"/>
      <c r="Z32" s="483"/>
      <c r="AA32" s="485"/>
      <c r="AB32" s="482"/>
      <c r="AC32" s="481"/>
      <c r="AD32" s="493"/>
      <c r="AE32" s="483"/>
      <c r="AF32" s="486"/>
      <c r="AG32" s="487"/>
      <c r="AH32" s="484"/>
      <c r="AI32" s="490"/>
      <c r="AJ32" s="484"/>
      <c r="AK32" s="485"/>
    </row>
    <row r="33" spans="1:37" hidden="1" x14ac:dyDescent="0.2">
      <c r="A33" s="730" t="s">
        <v>785</v>
      </c>
      <c r="B33" s="731"/>
      <c r="C33" s="321"/>
      <c r="D33" s="321"/>
      <c r="E33" s="494"/>
      <c r="F33" s="321"/>
      <c r="G33" s="321"/>
      <c r="H33" s="321"/>
      <c r="I33" s="321"/>
      <c r="J33" s="494"/>
      <c r="K33" s="321"/>
      <c r="L33" s="321"/>
      <c r="M33" s="321"/>
      <c r="N33" s="321"/>
      <c r="O33" s="494"/>
      <c r="P33" s="321"/>
      <c r="Q33" s="321"/>
      <c r="R33" s="495"/>
      <c r="S33" s="495"/>
      <c r="T33" s="494"/>
      <c r="U33" s="495"/>
      <c r="V33" s="495"/>
      <c r="W33" s="495"/>
      <c r="X33" s="495"/>
      <c r="Y33" s="494"/>
      <c r="Z33" s="495"/>
      <c r="AA33" s="495"/>
      <c r="AB33" s="495"/>
      <c r="AC33" s="495"/>
      <c r="AD33" s="322"/>
      <c r="AE33" s="495"/>
      <c r="AF33" s="495"/>
      <c r="AG33" s="496"/>
      <c r="AH33" s="495"/>
      <c r="AI33" s="494"/>
      <c r="AJ33" s="495"/>
      <c r="AK33" s="497"/>
    </row>
    <row r="34" spans="1:37" ht="16.5" hidden="1" thickBot="1" x14ac:dyDescent="0.3">
      <c r="A34" s="328"/>
      <c r="B34" s="329" t="s">
        <v>226</v>
      </c>
      <c r="C34" s="498">
        <f t="shared" ref="C34:E34" si="5">SUM(C30:C32)</f>
        <v>0</v>
      </c>
      <c r="D34" s="498">
        <f t="shared" si="5"/>
        <v>0</v>
      </c>
      <c r="E34" s="499">
        <f t="shared" si="5"/>
        <v>0</v>
      </c>
      <c r="F34" s="499">
        <f>SUM(F30:F32)</f>
        <v>0</v>
      </c>
      <c r="G34" s="500">
        <f t="shared" ref="G34:T34" si="6">SUM(G30:G32)</f>
        <v>0</v>
      </c>
      <c r="H34" s="498">
        <f t="shared" si="6"/>
        <v>0</v>
      </c>
      <c r="I34" s="498">
        <f t="shared" si="6"/>
        <v>0</v>
      </c>
      <c r="J34" s="499">
        <f t="shared" si="6"/>
        <v>0</v>
      </c>
      <c r="K34" s="499">
        <f>SUM(K30:K32)</f>
        <v>0</v>
      </c>
      <c r="L34" s="500">
        <f t="shared" si="6"/>
        <v>0</v>
      </c>
      <c r="M34" s="498">
        <f t="shared" si="6"/>
        <v>0</v>
      </c>
      <c r="N34" s="498">
        <f t="shared" si="6"/>
        <v>0</v>
      </c>
      <c r="O34" s="499">
        <f t="shared" si="6"/>
        <v>0</v>
      </c>
      <c r="P34" s="498">
        <f t="shared" si="6"/>
        <v>0</v>
      </c>
      <c r="Q34" s="500">
        <f t="shared" si="6"/>
        <v>0</v>
      </c>
      <c r="R34" s="501">
        <f t="shared" si="6"/>
        <v>0</v>
      </c>
      <c r="S34" s="501">
        <f t="shared" si="6"/>
        <v>0</v>
      </c>
      <c r="T34" s="499">
        <f t="shared" si="6"/>
        <v>0</v>
      </c>
      <c r="U34" s="501">
        <f>SUM(U30:U32)</f>
        <v>0</v>
      </c>
      <c r="V34" s="502">
        <f t="shared" ref="V34:AK34" si="7">SUM(V30:V32)</f>
        <v>0</v>
      </c>
      <c r="W34" s="501">
        <f t="shared" si="7"/>
        <v>0</v>
      </c>
      <c r="X34" s="501">
        <f t="shared" si="7"/>
        <v>0</v>
      </c>
      <c r="Y34" s="499">
        <f t="shared" si="7"/>
        <v>0</v>
      </c>
      <c r="Z34" s="501">
        <f t="shared" si="7"/>
        <v>0</v>
      </c>
      <c r="AA34" s="502">
        <f t="shared" si="7"/>
        <v>0</v>
      </c>
      <c r="AB34" s="501">
        <f t="shared" si="7"/>
        <v>0</v>
      </c>
      <c r="AC34" s="501">
        <f t="shared" si="7"/>
        <v>0</v>
      </c>
      <c r="AD34" s="503">
        <f t="shared" si="7"/>
        <v>0</v>
      </c>
      <c r="AE34" s="501">
        <f t="shared" si="7"/>
        <v>0</v>
      </c>
      <c r="AF34" s="504">
        <f t="shared" si="7"/>
        <v>0</v>
      </c>
      <c r="AG34" s="505">
        <f t="shared" si="7"/>
        <v>0</v>
      </c>
      <c r="AH34" s="501">
        <f t="shared" si="7"/>
        <v>0</v>
      </c>
      <c r="AI34" s="499">
        <f t="shared" si="7"/>
        <v>0</v>
      </c>
      <c r="AJ34" s="501">
        <f t="shared" si="7"/>
        <v>0</v>
      </c>
      <c r="AK34" s="502">
        <f t="shared" si="7"/>
        <v>0</v>
      </c>
    </row>
    <row r="35" spans="1:37" ht="12.75" hidden="1" customHeight="1" x14ac:dyDescent="0.2">
      <c r="E35" s="506"/>
      <c r="J35" s="506"/>
      <c r="O35" s="506"/>
      <c r="R35" s="297"/>
      <c r="S35" s="297"/>
      <c r="T35" s="506"/>
      <c r="U35" s="297"/>
      <c r="V35" s="297"/>
      <c r="Y35" s="506"/>
      <c r="AD35" s="298"/>
      <c r="AG35" s="302"/>
      <c r="AH35" s="297"/>
      <c r="AI35" s="506"/>
      <c r="AJ35" s="297"/>
      <c r="AK35" s="304"/>
    </row>
    <row r="36" spans="1:37" ht="16.5" hidden="1" customHeight="1" x14ac:dyDescent="0.25">
      <c r="B36" s="305" t="s">
        <v>786</v>
      </c>
      <c r="E36" s="506"/>
      <c r="J36" s="506"/>
      <c r="O36" s="506"/>
      <c r="R36" s="297"/>
      <c r="S36" s="297"/>
      <c r="T36" s="506"/>
      <c r="U36" s="297"/>
      <c r="V36" s="297"/>
      <c r="Y36" s="506"/>
      <c r="AD36" s="298"/>
      <c r="AG36" s="302"/>
      <c r="AH36" s="297"/>
      <c r="AI36" s="506"/>
      <c r="AJ36" s="297"/>
      <c r="AK36" s="304"/>
    </row>
    <row r="37" spans="1:37" ht="31.5" hidden="1" customHeight="1" x14ac:dyDescent="0.25">
      <c r="A37" s="253" t="s">
        <v>783</v>
      </c>
      <c r="B37" s="306" t="s">
        <v>784</v>
      </c>
      <c r="C37" s="255" t="s">
        <v>179</v>
      </c>
      <c r="D37" s="255" t="s">
        <v>175</v>
      </c>
      <c r="E37" s="477" t="s">
        <v>176</v>
      </c>
      <c r="F37" s="255" t="s">
        <v>177</v>
      </c>
      <c r="G37" s="256" t="s">
        <v>178</v>
      </c>
      <c r="H37" s="255" t="s">
        <v>179</v>
      </c>
      <c r="I37" s="255" t="s">
        <v>175</v>
      </c>
      <c r="J37" s="477" t="s">
        <v>176</v>
      </c>
      <c r="K37" s="255" t="s">
        <v>177</v>
      </c>
      <c r="L37" s="256" t="s">
        <v>178</v>
      </c>
      <c r="M37" s="255" t="s">
        <v>179</v>
      </c>
      <c r="N37" s="255" t="s">
        <v>175</v>
      </c>
      <c r="O37" s="477" t="s">
        <v>176</v>
      </c>
      <c r="P37" s="255" t="s">
        <v>177</v>
      </c>
      <c r="Q37" s="256" t="s">
        <v>178</v>
      </c>
      <c r="R37" s="255" t="s">
        <v>179</v>
      </c>
      <c r="S37" s="255" t="s">
        <v>175</v>
      </c>
      <c r="T37" s="477" t="s">
        <v>176</v>
      </c>
      <c r="U37" s="255" t="s">
        <v>177</v>
      </c>
      <c r="V37" s="256" t="s">
        <v>178</v>
      </c>
      <c r="W37" s="255" t="s">
        <v>179</v>
      </c>
      <c r="X37" s="255" t="s">
        <v>175</v>
      </c>
      <c r="Y37" s="477" t="s">
        <v>176</v>
      </c>
      <c r="Z37" s="255" t="s">
        <v>177</v>
      </c>
      <c r="AA37" s="256" t="s">
        <v>178</v>
      </c>
      <c r="AB37" s="255" t="s">
        <v>179</v>
      </c>
      <c r="AC37" s="255" t="s">
        <v>175</v>
      </c>
      <c r="AD37" s="258" t="s">
        <v>176</v>
      </c>
      <c r="AE37" s="255" t="s">
        <v>177</v>
      </c>
      <c r="AF37" s="260" t="s">
        <v>178</v>
      </c>
      <c r="AG37" s="257" t="s">
        <v>179</v>
      </c>
      <c r="AH37" s="255" t="s">
        <v>175</v>
      </c>
      <c r="AI37" s="477" t="s">
        <v>176</v>
      </c>
      <c r="AJ37" s="255" t="s">
        <v>177</v>
      </c>
      <c r="AK37" s="256" t="s">
        <v>178</v>
      </c>
    </row>
    <row r="38" spans="1:37" ht="15.75" hidden="1" customHeight="1" x14ac:dyDescent="0.25">
      <c r="A38" s="135"/>
      <c r="B38" s="507"/>
      <c r="C38" s="311">
        <f>SUM(D38:G38)</f>
        <v>0</v>
      </c>
      <c r="D38" s="309"/>
      <c r="E38" s="480"/>
      <c r="F38" s="309"/>
      <c r="G38" s="310"/>
      <c r="H38" s="311">
        <f>SUM(I38:L38)</f>
        <v>0</v>
      </c>
      <c r="I38" s="309"/>
      <c r="J38" s="480"/>
      <c r="K38" s="309"/>
      <c r="L38" s="310"/>
      <c r="M38" s="311">
        <f>SUM(N38:Q38)</f>
        <v>0</v>
      </c>
      <c r="N38" s="309"/>
      <c r="O38" s="480"/>
      <c r="P38" s="309"/>
      <c r="Q38" s="310"/>
      <c r="R38" s="308">
        <f>SUM(S38:V38)</f>
        <v>0</v>
      </c>
      <c r="S38" s="309"/>
      <c r="T38" s="480"/>
      <c r="U38" s="309"/>
      <c r="V38" s="310"/>
      <c r="W38" s="308">
        <f>SUM(X38:AA38)</f>
        <v>0</v>
      </c>
      <c r="X38" s="309"/>
      <c r="Y38" s="480"/>
      <c r="Z38" s="309"/>
      <c r="AA38" s="310"/>
      <c r="AB38" s="308">
        <f>SUM(AC38:AF38)</f>
        <v>0</v>
      </c>
      <c r="AC38" s="309"/>
      <c r="AD38" s="312"/>
      <c r="AE38" s="309"/>
      <c r="AF38" s="316"/>
      <c r="AG38" s="317">
        <f>SUM(AH38:AK38)</f>
        <v>0</v>
      </c>
      <c r="AH38" s="309"/>
      <c r="AI38" s="480"/>
      <c r="AJ38" s="309"/>
      <c r="AK38" s="310"/>
    </row>
    <row r="39" spans="1:37" ht="15.75" hidden="1" customHeight="1" x14ac:dyDescent="0.25">
      <c r="A39" s="319"/>
      <c r="B39" s="320"/>
      <c r="C39" s="311">
        <f>SUM(D39:G39)</f>
        <v>0</v>
      </c>
      <c r="D39" s="309"/>
      <c r="E39" s="480"/>
      <c r="F39" s="309"/>
      <c r="G39" s="310"/>
      <c r="H39" s="311">
        <f>SUM(I39:L39)</f>
        <v>0</v>
      </c>
      <c r="I39" s="309"/>
      <c r="J39" s="480"/>
      <c r="K39" s="309"/>
      <c r="L39" s="310"/>
      <c r="M39" s="311">
        <f>SUM(N39:Q39)</f>
        <v>0</v>
      </c>
      <c r="N39" s="309"/>
      <c r="O39" s="480"/>
      <c r="P39" s="309"/>
      <c r="Q39" s="310"/>
      <c r="R39" s="308">
        <f>SUM(S39:V39)</f>
        <v>0</v>
      </c>
      <c r="S39" s="309"/>
      <c r="T39" s="480"/>
      <c r="U39" s="309"/>
      <c r="V39" s="310"/>
      <c r="W39" s="308">
        <f>SUM(X39:AA39)</f>
        <v>0</v>
      </c>
      <c r="X39" s="309"/>
      <c r="Y39" s="480"/>
      <c r="Z39" s="309"/>
      <c r="AA39" s="310"/>
      <c r="AB39" s="308">
        <f>SUM(AC39:AF39)</f>
        <v>0</v>
      </c>
      <c r="AC39" s="309"/>
      <c r="AD39" s="312"/>
      <c r="AE39" s="309"/>
      <c r="AF39" s="316"/>
      <c r="AG39" s="317">
        <f>SUM(AH39:AK39)</f>
        <v>0</v>
      </c>
      <c r="AH39" s="309"/>
      <c r="AI39" s="480"/>
      <c r="AJ39" s="309"/>
      <c r="AK39" s="310"/>
    </row>
    <row r="40" spans="1:37" ht="15.75" hidden="1" customHeight="1" x14ac:dyDescent="0.25">
      <c r="A40" s="319"/>
      <c r="B40" s="320"/>
      <c r="C40" s="311">
        <f>SUM(D40:G40)</f>
        <v>0</v>
      </c>
      <c r="D40" s="309"/>
      <c r="E40" s="480"/>
      <c r="F40" s="309"/>
      <c r="G40" s="310"/>
      <c r="H40" s="311">
        <f>SUM(I40:L40)</f>
        <v>0</v>
      </c>
      <c r="I40" s="309"/>
      <c r="J40" s="480"/>
      <c r="K40" s="309"/>
      <c r="L40" s="310"/>
      <c r="M40" s="311">
        <f>SUM(N40:Q40)</f>
        <v>0</v>
      </c>
      <c r="N40" s="309"/>
      <c r="O40" s="480"/>
      <c r="P40" s="309"/>
      <c r="Q40" s="310"/>
      <c r="R40" s="308">
        <f>SUM(S40:V40)</f>
        <v>0</v>
      </c>
      <c r="S40" s="309"/>
      <c r="T40" s="480"/>
      <c r="U40" s="309"/>
      <c r="V40" s="310"/>
      <c r="W40" s="308">
        <f>SUM(X40:AA40)</f>
        <v>0</v>
      </c>
      <c r="X40" s="309"/>
      <c r="Y40" s="480"/>
      <c r="Z40" s="309"/>
      <c r="AA40" s="310"/>
      <c r="AB40" s="308">
        <f>SUM(AC40:AF40)</f>
        <v>0</v>
      </c>
      <c r="AC40" s="309"/>
      <c r="AD40" s="312"/>
      <c r="AE40" s="309"/>
      <c r="AF40" s="316"/>
      <c r="AG40" s="317">
        <f>SUM(AH40:AK40)</f>
        <v>0</v>
      </c>
      <c r="AH40" s="309"/>
      <c r="AI40" s="480"/>
      <c r="AJ40" s="309"/>
      <c r="AK40" s="310"/>
    </row>
    <row r="41" spans="1:37" ht="13.5" hidden="1" customHeight="1" x14ac:dyDescent="0.2">
      <c r="A41" s="730" t="s">
        <v>785</v>
      </c>
      <c r="B41" s="731"/>
      <c r="C41" s="321"/>
      <c r="D41" s="321"/>
      <c r="E41" s="494"/>
      <c r="F41" s="321"/>
      <c r="G41" s="321"/>
      <c r="H41" s="321"/>
      <c r="I41" s="321"/>
      <c r="J41" s="494"/>
      <c r="K41" s="321"/>
      <c r="L41" s="321"/>
      <c r="M41" s="321"/>
      <c r="N41" s="321"/>
      <c r="O41" s="494"/>
      <c r="P41" s="321"/>
      <c r="Q41" s="321"/>
      <c r="R41" s="321"/>
      <c r="S41" s="321"/>
      <c r="T41" s="494"/>
      <c r="U41" s="321"/>
      <c r="V41" s="321"/>
      <c r="W41" s="321"/>
      <c r="X41" s="321"/>
      <c r="Y41" s="494"/>
      <c r="Z41" s="321"/>
      <c r="AA41" s="321"/>
      <c r="AB41" s="321"/>
      <c r="AC41" s="321"/>
      <c r="AD41" s="322"/>
      <c r="AE41" s="321"/>
      <c r="AF41" s="321"/>
      <c r="AG41" s="326"/>
      <c r="AH41" s="321"/>
      <c r="AI41" s="494"/>
      <c r="AJ41" s="321"/>
      <c r="AK41" s="327"/>
    </row>
    <row r="42" spans="1:37" ht="16.5" hidden="1" customHeight="1" x14ac:dyDescent="0.25">
      <c r="A42" s="328"/>
      <c r="B42" s="329" t="s">
        <v>226</v>
      </c>
      <c r="C42" s="332">
        <f t="shared" ref="C42:AK42" si="8">SUM(C38:C40)</f>
        <v>0</v>
      </c>
      <c r="D42" s="332">
        <f t="shared" si="8"/>
        <v>0</v>
      </c>
      <c r="E42" s="508">
        <f t="shared" si="8"/>
        <v>0</v>
      </c>
      <c r="F42" s="332">
        <f t="shared" si="8"/>
        <v>0</v>
      </c>
      <c r="G42" s="334">
        <f t="shared" si="8"/>
        <v>0</v>
      </c>
      <c r="H42" s="332">
        <f t="shared" si="8"/>
        <v>0</v>
      </c>
      <c r="I42" s="332">
        <f t="shared" si="8"/>
        <v>0</v>
      </c>
      <c r="J42" s="508">
        <f t="shared" si="8"/>
        <v>0</v>
      </c>
      <c r="K42" s="332">
        <f t="shared" si="8"/>
        <v>0</v>
      </c>
      <c r="L42" s="334">
        <f t="shared" si="8"/>
        <v>0</v>
      </c>
      <c r="M42" s="332">
        <f t="shared" si="8"/>
        <v>0</v>
      </c>
      <c r="N42" s="332">
        <f t="shared" si="8"/>
        <v>0</v>
      </c>
      <c r="O42" s="508">
        <f t="shared" si="8"/>
        <v>0</v>
      </c>
      <c r="P42" s="332">
        <f t="shared" si="8"/>
        <v>0</v>
      </c>
      <c r="Q42" s="334">
        <f t="shared" si="8"/>
        <v>0</v>
      </c>
      <c r="R42" s="330">
        <f t="shared" si="8"/>
        <v>0</v>
      </c>
      <c r="S42" s="330">
        <f t="shared" si="8"/>
        <v>0</v>
      </c>
      <c r="T42" s="508">
        <f t="shared" si="8"/>
        <v>0</v>
      </c>
      <c r="U42" s="330">
        <f t="shared" si="8"/>
        <v>0</v>
      </c>
      <c r="V42" s="331">
        <f t="shared" si="8"/>
        <v>0</v>
      </c>
      <c r="W42" s="330">
        <f t="shared" si="8"/>
        <v>0</v>
      </c>
      <c r="X42" s="330">
        <f t="shared" si="8"/>
        <v>0</v>
      </c>
      <c r="Y42" s="508">
        <f t="shared" si="8"/>
        <v>0</v>
      </c>
      <c r="Z42" s="330">
        <f t="shared" si="8"/>
        <v>0</v>
      </c>
      <c r="AA42" s="331">
        <f t="shared" si="8"/>
        <v>0</v>
      </c>
      <c r="AB42" s="330">
        <f t="shared" si="8"/>
        <v>0</v>
      </c>
      <c r="AC42" s="330">
        <f t="shared" si="8"/>
        <v>0</v>
      </c>
      <c r="AD42" s="333">
        <f t="shared" si="8"/>
        <v>0</v>
      </c>
      <c r="AE42" s="330">
        <f t="shared" si="8"/>
        <v>0</v>
      </c>
      <c r="AF42" s="338">
        <f t="shared" si="8"/>
        <v>0</v>
      </c>
      <c r="AG42" s="339">
        <f t="shared" si="8"/>
        <v>0</v>
      </c>
      <c r="AH42" s="330">
        <f t="shared" si="8"/>
        <v>0</v>
      </c>
      <c r="AI42" s="508">
        <f t="shared" si="8"/>
        <v>0</v>
      </c>
      <c r="AJ42" s="330">
        <f t="shared" si="8"/>
        <v>0</v>
      </c>
      <c r="AK42" s="331">
        <f t="shared" si="8"/>
        <v>0</v>
      </c>
    </row>
    <row r="43" spans="1:37" ht="12.75" hidden="1" customHeight="1" x14ac:dyDescent="0.2">
      <c r="E43" s="506"/>
      <c r="J43" s="506"/>
      <c r="O43" s="506"/>
      <c r="R43" s="297"/>
      <c r="S43" s="297"/>
      <c r="T43" s="506"/>
      <c r="U43" s="297"/>
      <c r="V43" s="297"/>
      <c r="Y43" s="506"/>
      <c r="AD43" s="298"/>
      <c r="AG43" s="302"/>
      <c r="AH43" s="297"/>
      <c r="AI43" s="506"/>
      <c r="AJ43" s="297"/>
      <c r="AK43" s="304"/>
    </row>
    <row r="44" spans="1:37" ht="15.75" hidden="1" x14ac:dyDescent="0.25">
      <c r="B44" s="305" t="s">
        <v>787</v>
      </c>
      <c r="E44" s="506"/>
      <c r="J44" s="506"/>
      <c r="O44" s="506"/>
      <c r="R44" s="297"/>
      <c r="S44" s="297"/>
      <c r="T44" s="506"/>
      <c r="U44" s="297"/>
      <c r="V44" s="297"/>
      <c r="Y44" s="506"/>
      <c r="AD44" s="298"/>
      <c r="AG44" s="302"/>
      <c r="AH44" s="297"/>
      <c r="AI44" s="506"/>
      <c r="AJ44" s="297"/>
      <c r="AK44" s="304"/>
    </row>
    <row r="45" spans="1:37" ht="15.75" hidden="1" x14ac:dyDescent="0.25">
      <c r="A45" s="253" t="s">
        <v>783</v>
      </c>
      <c r="B45" s="254" t="s">
        <v>788</v>
      </c>
      <c r="C45" s="257" t="s">
        <v>179</v>
      </c>
      <c r="D45" s="255" t="s">
        <v>175</v>
      </c>
      <c r="E45" s="477" t="s">
        <v>176</v>
      </c>
      <c r="F45" s="255" t="s">
        <v>177</v>
      </c>
      <c r="G45" s="256" t="s">
        <v>178</v>
      </c>
      <c r="H45" s="257" t="s">
        <v>179</v>
      </c>
      <c r="I45" s="255" t="s">
        <v>175</v>
      </c>
      <c r="J45" s="477" t="s">
        <v>176</v>
      </c>
      <c r="K45" s="255" t="s">
        <v>177</v>
      </c>
      <c r="L45" s="256" t="s">
        <v>178</v>
      </c>
      <c r="M45" s="509" t="s">
        <v>179</v>
      </c>
      <c r="N45" s="255" t="s">
        <v>175</v>
      </c>
      <c r="O45" s="477" t="s">
        <v>176</v>
      </c>
      <c r="P45" s="255" t="s">
        <v>177</v>
      </c>
      <c r="Q45" s="260" t="s">
        <v>178</v>
      </c>
      <c r="R45" s="257" t="s">
        <v>179</v>
      </c>
      <c r="S45" s="255" t="s">
        <v>175</v>
      </c>
      <c r="T45" s="477" t="s">
        <v>176</v>
      </c>
      <c r="U45" s="255" t="s">
        <v>177</v>
      </c>
      <c r="V45" s="256" t="s">
        <v>178</v>
      </c>
      <c r="W45" s="509" t="s">
        <v>179</v>
      </c>
      <c r="X45" s="255" t="s">
        <v>175</v>
      </c>
      <c r="Y45" s="477" t="s">
        <v>176</v>
      </c>
      <c r="Z45" s="255" t="s">
        <v>177</v>
      </c>
      <c r="AA45" s="256" t="s">
        <v>178</v>
      </c>
      <c r="AB45" s="255" t="s">
        <v>179</v>
      </c>
      <c r="AC45" s="255" t="s">
        <v>175</v>
      </c>
      <c r="AD45" s="258" t="s">
        <v>176</v>
      </c>
      <c r="AE45" s="255" t="s">
        <v>177</v>
      </c>
      <c r="AF45" s="260" t="s">
        <v>178</v>
      </c>
      <c r="AG45" s="257" t="s">
        <v>179</v>
      </c>
      <c r="AH45" s="255" t="s">
        <v>175</v>
      </c>
      <c r="AI45" s="477" t="s">
        <v>176</v>
      </c>
      <c r="AJ45" s="255" t="s">
        <v>177</v>
      </c>
      <c r="AK45" s="256" t="s">
        <v>178</v>
      </c>
    </row>
    <row r="46" spans="1:37" ht="18.75" hidden="1" x14ac:dyDescent="0.3">
      <c r="A46" s="262"/>
      <c r="B46" s="510"/>
      <c r="C46" s="267"/>
      <c r="D46" s="268"/>
      <c r="E46" s="511"/>
      <c r="F46" s="265"/>
      <c r="G46" s="266"/>
      <c r="H46" s="267"/>
      <c r="I46" s="268"/>
      <c r="J46" s="511"/>
      <c r="K46" s="265"/>
      <c r="L46" s="266"/>
      <c r="M46" s="512"/>
      <c r="N46" s="268"/>
      <c r="O46" s="511"/>
      <c r="P46" s="265"/>
      <c r="Q46" s="273"/>
      <c r="R46" s="345"/>
      <c r="S46" s="268"/>
      <c r="T46" s="511"/>
      <c r="U46" s="182"/>
      <c r="V46" s="171"/>
      <c r="W46" s="513"/>
      <c r="X46" s="268"/>
      <c r="Y46" s="511"/>
      <c r="Z46" s="185"/>
      <c r="AA46" s="185"/>
      <c r="AB46" s="341"/>
      <c r="AC46" s="268"/>
      <c r="AD46" s="269"/>
      <c r="AE46" s="185"/>
      <c r="AF46" s="344"/>
      <c r="AG46" s="345"/>
      <c r="AH46" s="268"/>
      <c r="AI46" s="511"/>
      <c r="AJ46" s="182"/>
      <c r="AK46" s="182"/>
    </row>
    <row r="47" spans="1:37" ht="18.75" hidden="1" x14ac:dyDescent="0.3">
      <c r="A47" s="262"/>
      <c r="B47" s="510"/>
      <c r="C47" s="267"/>
      <c r="D47" s="268"/>
      <c r="E47" s="511"/>
      <c r="F47" s="265"/>
      <c r="G47" s="266"/>
      <c r="H47" s="267"/>
      <c r="I47" s="268"/>
      <c r="J47" s="511"/>
      <c r="K47" s="265"/>
      <c r="L47" s="266"/>
      <c r="M47" s="512"/>
      <c r="N47" s="268"/>
      <c r="O47" s="511"/>
      <c r="P47" s="265"/>
      <c r="Q47" s="273"/>
      <c r="R47" s="345"/>
      <c r="S47" s="268"/>
      <c r="T47" s="511"/>
      <c r="U47" s="182"/>
      <c r="V47" s="266"/>
      <c r="W47" s="513"/>
      <c r="X47" s="268"/>
      <c r="Y47" s="511"/>
      <c r="Z47" s="185"/>
      <c r="AA47" s="270"/>
      <c r="AB47" s="341"/>
      <c r="AC47" s="268"/>
      <c r="AD47" s="269"/>
      <c r="AE47" s="268"/>
      <c r="AF47" s="344"/>
      <c r="AG47" s="345"/>
      <c r="AH47" s="268"/>
      <c r="AI47" s="511"/>
      <c r="AJ47" s="182"/>
      <c r="AK47" s="270"/>
    </row>
    <row r="48" spans="1:37" ht="18.75" hidden="1" customHeight="1" x14ac:dyDescent="0.3">
      <c r="A48" s="135"/>
      <c r="B48" s="514"/>
      <c r="C48" s="488">
        <f>SUM(D48:G48)</f>
        <v>0</v>
      </c>
      <c r="D48" s="489"/>
      <c r="E48" s="515"/>
      <c r="F48" s="489"/>
      <c r="G48" s="516"/>
      <c r="H48" s="488">
        <f>SUM(I48:L48)</f>
        <v>0</v>
      </c>
      <c r="I48" s="489"/>
      <c r="J48" s="515"/>
      <c r="K48" s="489"/>
      <c r="L48" s="516"/>
      <c r="M48" s="512">
        <f>SUM(N48:Q48)</f>
        <v>0</v>
      </c>
      <c r="N48" s="268"/>
      <c r="O48" s="515"/>
      <c r="P48" s="265"/>
      <c r="Q48" s="273"/>
      <c r="R48" s="345">
        <f>SUM(S48:V48)</f>
        <v>0</v>
      </c>
      <c r="S48" s="268"/>
      <c r="T48" s="515"/>
      <c r="U48" s="268"/>
      <c r="V48" s="270"/>
      <c r="W48" s="513">
        <f>SUM(X48:AA48)</f>
        <v>0</v>
      </c>
      <c r="X48" s="268"/>
      <c r="Y48" s="515"/>
      <c r="Z48" s="268"/>
      <c r="AA48" s="270"/>
      <c r="AB48" s="341">
        <f>SUM(AC48:AF48)</f>
        <v>0</v>
      </c>
      <c r="AC48" s="268"/>
      <c r="AD48" s="517"/>
      <c r="AE48" s="268"/>
      <c r="AF48" s="344"/>
      <c r="AG48" s="345">
        <f>SUM(AH48:AK48)</f>
        <v>0</v>
      </c>
      <c r="AH48" s="268"/>
      <c r="AI48" s="515"/>
      <c r="AJ48" s="268"/>
      <c r="AK48" s="270"/>
    </row>
    <row r="49" spans="1:43" ht="18.75" hidden="1" customHeight="1" x14ac:dyDescent="0.3">
      <c r="A49" s="730" t="s">
        <v>785</v>
      </c>
      <c r="B49" s="731"/>
      <c r="C49" s="279"/>
      <c r="D49" s="279"/>
      <c r="E49" s="518"/>
      <c r="F49" s="279"/>
      <c r="G49" s="279"/>
      <c r="H49" s="279"/>
      <c r="I49" s="279"/>
      <c r="J49" s="518"/>
      <c r="K49" s="279"/>
      <c r="L49" s="279"/>
      <c r="M49" s="279"/>
      <c r="N49" s="279"/>
      <c r="O49" s="518"/>
      <c r="P49" s="279"/>
      <c r="Q49" s="279"/>
      <c r="R49" s="349"/>
      <c r="S49" s="279"/>
      <c r="T49" s="518"/>
      <c r="U49" s="279"/>
      <c r="V49" s="350"/>
      <c r="W49" s="279"/>
      <c r="X49" s="279"/>
      <c r="Y49" s="518"/>
      <c r="Z49" s="279"/>
      <c r="AA49" s="279"/>
      <c r="AB49" s="279"/>
      <c r="AC49" s="279"/>
      <c r="AD49" s="281"/>
      <c r="AE49" s="279"/>
      <c r="AF49" s="279"/>
      <c r="AG49" s="349"/>
      <c r="AH49" s="279"/>
      <c r="AI49" s="518"/>
      <c r="AJ49" s="279"/>
      <c r="AK49" s="350"/>
    </row>
    <row r="50" spans="1:43" ht="19.5" hidden="1" thickBot="1" x14ac:dyDescent="0.35">
      <c r="A50" s="328"/>
      <c r="B50" s="329" t="s">
        <v>226</v>
      </c>
      <c r="C50" s="519">
        <f t="shared" ref="C50:AK50" si="9">SUM(C46:C48)</f>
        <v>0</v>
      </c>
      <c r="D50" s="519">
        <f t="shared" si="9"/>
        <v>0</v>
      </c>
      <c r="E50" s="520">
        <f t="shared" si="9"/>
        <v>0</v>
      </c>
      <c r="F50" s="519">
        <f t="shared" si="9"/>
        <v>0</v>
      </c>
      <c r="G50" s="521">
        <f t="shared" si="9"/>
        <v>0</v>
      </c>
      <c r="H50" s="519">
        <f t="shared" si="9"/>
        <v>0</v>
      </c>
      <c r="I50" s="519">
        <f t="shared" si="9"/>
        <v>0</v>
      </c>
      <c r="J50" s="520">
        <f t="shared" si="9"/>
        <v>0</v>
      </c>
      <c r="K50" s="519">
        <f t="shared" si="9"/>
        <v>0</v>
      </c>
      <c r="L50" s="521">
        <f t="shared" si="9"/>
        <v>0</v>
      </c>
      <c r="M50" s="519">
        <f t="shared" si="9"/>
        <v>0</v>
      </c>
      <c r="N50" s="519">
        <f t="shared" si="9"/>
        <v>0</v>
      </c>
      <c r="O50" s="520">
        <f t="shared" si="9"/>
        <v>0</v>
      </c>
      <c r="P50" s="519">
        <f t="shared" si="9"/>
        <v>0</v>
      </c>
      <c r="Q50" s="522">
        <f t="shared" si="9"/>
        <v>0</v>
      </c>
      <c r="R50" s="523">
        <f t="shared" si="9"/>
        <v>0</v>
      </c>
      <c r="S50" s="524">
        <f t="shared" si="9"/>
        <v>0</v>
      </c>
      <c r="T50" s="520">
        <f t="shared" si="9"/>
        <v>0</v>
      </c>
      <c r="U50" s="524">
        <f t="shared" si="9"/>
        <v>0</v>
      </c>
      <c r="V50" s="525">
        <f t="shared" si="9"/>
        <v>0</v>
      </c>
      <c r="W50" s="526">
        <f t="shared" si="9"/>
        <v>0</v>
      </c>
      <c r="X50" s="524">
        <f t="shared" si="9"/>
        <v>0</v>
      </c>
      <c r="Y50" s="520">
        <f t="shared" si="9"/>
        <v>0</v>
      </c>
      <c r="Z50" s="524">
        <f t="shared" si="9"/>
        <v>0</v>
      </c>
      <c r="AA50" s="525">
        <f t="shared" si="9"/>
        <v>0</v>
      </c>
      <c r="AB50" s="524">
        <f t="shared" si="9"/>
        <v>0</v>
      </c>
      <c r="AC50" s="524">
        <f t="shared" si="9"/>
        <v>0</v>
      </c>
      <c r="AD50" s="527">
        <f t="shared" si="9"/>
        <v>0</v>
      </c>
      <c r="AE50" s="524">
        <f t="shared" si="9"/>
        <v>0</v>
      </c>
      <c r="AF50" s="528">
        <f t="shared" si="9"/>
        <v>0</v>
      </c>
      <c r="AG50" s="523">
        <f t="shared" si="9"/>
        <v>0</v>
      </c>
      <c r="AH50" s="524">
        <f t="shared" si="9"/>
        <v>0</v>
      </c>
      <c r="AI50" s="520">
        <f t="shared" si="9"/>
        <v>0</v>
      </c>
      <c r="AJ50" s="524">
        <f t="shared" si="9"/>
        <v>0</v>
      </c>
      <c r="AK50" s="529">
        <f t="shared" si="9"/>
        <v>0</v>
      </c>
    </row>
    <row r="52" spans="1:43" ht="12.75" hidden="1" customHeight="1" x14ac:dyDescent="0.2"/>
    <row r="53" spans="1:43" ht="26.25" x14ac:dyDescent="0.4">
      <c r="B53" s="363" t="s">
        <v>140</v>
      </c>
      <c r="D53" s="530"/>
      <c r="E53" s="531"/>
      <c r="F53" s="530"/>
      <c r="G53" s="530"/>
      <c r="H53" s="532"/>
      <c r="I53" s="532"/>
      <c r="J53" s="530"/>
      <c r="K53" s="530"/>
      <c r="L53" s="530"/>
      <c r="O53" s="533"/>
      <c r="P53" s="533"/>
      <c r="Q53" s="533"/>
      <c r="S53" s="533"/>
      <c r="T53" s="534"/>
      <c r="U53" s="363"/>
      <c r="V53" s="533"/>
      <c r="W53" s="533"/>
      <c r="X53" s="533"/>
      <c r="Y53" s="533"/>
      <c r="Z53" s="530"/>
      <c r="AA53" s="530"/>
      <c r="AB53" s="530"/>
      <c r="AC53" s="530"/>
      <c r="AD53" s="530"/>
      <c r="AE53" s="530"/>
      <c r="AF53" s="363"/>
      <c r="AG53" s="533"/>
      <c r="AH53" s="533"/>
      <c r="AK53" s="380"/>
    </row>
    <row r="54" spans="1:43" ht="24.75" customHeight="1" x14ac:dyDescent="0.4">
      <c r="B54" s="381" t="s">
        <v>791</v>
      </c>
      <c r="D54" s="535"/>
      <c r="E54" s="535"/>
      <c r="F54" s="535"/>
      <c r="G54" s="535"/>
      <c r="H54" s="536"/>
      <c r="I54" s="535"/>
      <c r="J54" s="535"/>
      <c r="K54" s="535"/>
      <c r="L54" s="535"/>
      <c r="N54" s="533"/>
      <c r="O54" s="533"/>
      <c r="P54" s="533"/>
      <c r="Q54" s="533"/>
      <c r="S54" s="533"/>
      <c r="T54" s="533"/>
      <c r="U54" s="535"/>
      <c r="V54" s="533"/>
      <c r="W54" s="533"/>
      <c r="X54" s="533"/>
      <c r="Y54" s="533"/>
      <c r="Z54" s="535"/>
      <c r="AA54" s="535"/>
      <c r="AB54" s="535"/>
      <c r="AC54" s="535"/>
      <c r="AD54" s="535"/>
      <c r="AE54" s="535"/>
      <c r="AF54" s="535"/>
      <c r="AG54" s="533"/>
      <c r="AH54" s="533"/>
      <c r="AI54" s="105"/>
      <c r="AJ54" s="537"/>
      <c r="AK54" s="538"/>
      <c r="AL54" s="297"/>
      <c r="AM54" s="297"/>
      <c r="AN54" s="297"/>
      <c r="AO54" s="297"/>
      <c r="AP54" s="297"/>
      <c r="AQ54" s="297"/>
    </row>
    <row r="55" spans="1:43" s="105" customFormat="1" ht="30.75" customHeight="1" x14ac:dyDescent="0.4">
      <c r="A55" s="101"/>
      <c r="B55" s="539"/>
      <c r="D55" s="533"/>
      <c r="E55" s="539"/>
      <c r="F55" s="539"/>
      <c r="G55" s="539"/>
      <c r="H55" s="539"/>
      <c r="I55" s="533"/>
      <c r="J55" s="539"/>
      <c r="K55" s="539"/>
      <c r="L55" s="539"/>
      <c r="M55" s="533"/>
      <c r="N55" s="533"/>
      <c r="O55" s="533"/>
      <c r="P55" s="533"/>
      <c r="Q55" s="533"/>
      <c r="R55" s="101"/>
      <c r="S55" s="533"/>
      <c r="T55" s="533"/>
      <c r="U55" s="540"/>
      <c r="V55" s="533"/>
      <c r="W55" s="533"/>
      <c r="X55" s="533"/>
      <c r="Y55" s="533"/>
      <c r="Z55" s="541"/>
      <c r="AA55" s="540"/>
      <c r="AB55" s="533"/>
      <c r="AC55" s="533"/>
      <c r="AD55" s="540"/>
      <c r="AE55" s="541"/>
      <c r="AF55" s="540"/>
      <c r="AG55" s="533"/>
      <c r="AH55" s="533"/>
      <c r="AI55" s="101"/>
      <c r="AJ55" s="101"/>
      <c r="AK55" s="542"/>
      <c r="AL55" s="248"/>
      <c r="AM55" s="248"/>
      <c r="AN55" s="248"/>
      <c r="AO55" s="248"/>
      <c r="AP55" s="248"/>
      <c r="AQ55" s="248"/>
    </row>
    <row r="56" spans="1:43" s="105" customFormat="1" ht="24" customHeight="1" x14ac:dyDescent="0.4">
      <c r="A56" s="101"/>
      <c r="B56" s="543" t="s">
        <v>797</v>
      </c>
      <c r="C56" s="387" t="s">
        <v>798</v>
      </c>
      <c r="D56" s="544"/>
      <c r="E56" s="543"/>
      <c r="F56" s="543"/>
      <c r="G56" s="543"/>
      <c r="H56" s="543"/>
      <c r="I56" s="544"/>
      <c r="J56" s="543"/>
      <c r="K56" s="543"/>
      <c r="L56" s="543"/>
      <c r="M56" s="533"/>
      <c r="N56" s="533"/>
      <c r="O56" s="533"/>
      <c r="P56" s="533"/>
      <c r="Q56" s="533"/>
      <c r="R56" s="533"/>
      <c r="S56" s="533"/>
      <c r="T56" s="533"/>
      <c r="U56" s="545"/>
      <c r="V56" s="533"/>
      <c r="W56" s="533"/>
      <c r="X56" s="533"/>
      <c r="Y56" s="533"/>
      <c r="Z56" s="543"/>
      <c r="AA56" s="543"/>
      <c r="AB56" s="533"/>
      <c r="AC56" s="533"/>
      <c r="AD56" s="543"/>
      <c r="AE56" s="543"/>
      <c r="AF56" s="543"/>
      <c r="AG56" s="533"/>
      <c r="AH56" s="533"/>
      <c r="AI56" s="101"/>
      <c r="AJ56" s="101"/>
      <c r="AK56" s="538"/>
      <c r="AL56" s="248"/>
      <c r="AM56" s="248"/>
      <c r="AN56" s="248"/>
      <c r="AO56" s="248"/>
      <c r="AP56" s="248"/>
      <c r="AQ56" s="248"/>
    </row>
    <row r="57" spans="1:43" x14ac:dyDescent="0.2">
      <c r="F57" s="546"/>
      <c r="K57" s="546"/>
      <c r="AK57" s="297"/>
      <c r="AL57" s="297"/>
      <c r="AM57" s="297"/>
      <c r="AN57" s="297"/>
      <c r="AO57" s="297"/>
      <c r="AP57" s="297"/>
      <c r="AQ57" s="297"/>
    </row>
    <row r="58" spans="1:43" s="105" customFormat="1" ht="41.25" customHeight="1" x14ac:dyDescent="0.25">
      <c r="F58" s="413"/>
      <c r="K58" s="413"/>
      <c r="AK58" s="248"/>
      <c r="AL58" s="248"/>
      <c r="AM58" s="248"/>
      <c r="AN58" s="248"/>
      <c r="AO58" s="248"/>
      <c r="AP58" s="248"/>
      <c r="AQ58" s="248"/>
    </row>
    <row r="59" spans="1:43" s="105" customFormat="1" ht="15.75" x14ac:dyDescent="0.25">
      <c r="F59" s="409"/>
      <c r="K59" s="409"/>
      <c r="M59" s="134"/>
      <c r="AK59" s="248"/>
      <c r="AL59" s="248"/>
      <c r="AM59" s="248"/>
      <c r="AN59" s="248"/>
      <c r="AO59" s="248"/>
      <c r="AP59" s="248"/>
      <c r="AQ59" s="248"/>
    </row>
    <row r="60" spans="1:43" s="105" customFormat="1" ht="15.75" x14ac:dyDescent="0.25">
      <c r="F60" s="409"/>
      <c r="K60" s="409"/>
      <c r="M60" s="134"/>
    </row>
    <row r="61" spans="1:43" s="105" customFormat="1" ht="15.75" x14ac:dyDescent="0.25">
      <c r="F61" s="409"/>
      <c r="K61" s="409"/>
    </row>
    <row r="62" spans="1:43" s="105" customFormat="1" ht="15.75" x14ac:dyDescent="0.25">
      <c r="F62" s="409"/>
      <c r="K62" s="409"/>
      <c r="M62" s="134"/>
    </row>
    <row r="63" spans="1:43" s="105" customFormat="1" ht="15.75" x14ac:dyDescent="0.25">
      <c r="F63" s="409"/>
      <c r="K63" s="409"/>
    </row>
    <row r="64" spans="1:43" s="105" customFormat="1" ht="15.75" x14ac:dyDescent="0.25">
      <c r="B64" s="105" t="s">
        <v>799</v>
      </c>
      <c r="F64" s="413"/>
      <c r="K64" s="413"/>
    </row>
    <row r="65" spans="6:14" s="105" customFormat="1" ht="15.75" x14ac:dyDescent="0.25">
      <c r="F65" s="413"/>
      <c r="K65" s="413"/>
    </row>
    <row r="66" spans="6:14" s="105" customFormat="1" ht="15.75" x14ac:dyDescent="0.25">
      <c r="F66" s="413"/>
      <c r="K66" s="413"/>
      <c r="M66" s="134"/>
    </row>
    <row r="67" spans="6:14" s="105" customFormat="1" ht="15.75" x14ac:dyDescent="0.25">
      <c r="F67" s="413"/>
      <c r="K67" s="413"/>
      <c r="M67" s="134"/>
    </row>
    <row r="68" spans="6:14" s="105" customFormat="1" ht="15.75" x14ac:dyDescent="0.25">
      <c r="F68" s="413"/>
      <c r="K68" s="413"/>
    </row>
    <row r="69" spans="6:14" s="105" customFormat="1" ht="15.75" x14ac:dyDescent="0.25">
      <c r="F69" s="413"/>
      <c r="K69" s="413"/>
    </row>
    <row r="70" spans="6:14" s="105" customFormat="1" ht="15.75" x14ac:dyDescent="0.25">
      <c r="F70" s="413"/>
      <c r="K70" s="413"/>
    </row>
    <row r="71" spans="6:14" s="105" customFormat="1" ht="15.75" x14ac:dyDescent="0.25">
      <c r="F71" s="413"/>
      <c r="K71" s="413"/>
    </row>
    <row r="72" spans="6:14" s="105" customFormat="1" ht="35.25" customHeight="1" x14ac:dyDescent="0.25">
      <c r="F72" s="413"/>
      <c r="K72" s="413"/>
      <c r="M72" s="134"/>
      <c r="N72" s="134"/>
    </row>
    <row r="73" spans="6:14" s="105" customFormat="1" ht="17.25" customHeight="1" x14ac:dyDescent="0.25">
      <c r="F73" s="413"/>
      <c r="K73" s="413"/>
    </row>
    <row r="74" spans="6:14" s="105" customFormat="1" ht="15.75" x14ac:dyDescent="0.25">
      <c r="F74" s="413"/>
      <c r="K74" s="413"/>
    </row>
    <row r="75" spans="6:14" s="235" customFormat="1" ht="15.75" x14ac:dyDescent="0.25">
      <c r="F75" s="415"/>
      <c r="K75" s="415"/>
    </row>
    <row r="76" spans="6:14" s="235" customFormat="1" ht="15.75" x14ac:dyDescent="0.25">
      <c r="F76" s="238"/>
      <c r="K76" s="238"/>
    </row>
    <row r="77" spans="6:14" s="105" customFormat="1" ht="15.75" x14ac:dyDescent="0.25">
      <c r="F77" s="236"/>
      <c r="K77" s="236"/>
    </row>
    <row r="78" spans="6:14" s="105" customFormat="1" ht="20.25" customHeight="1" x14ac:dyDescent="0.25">
      <c r="F78" s="236"/>
      <c r="K78" s="236"/>
    </row>
    <row r="79" spans="6:14" s="105" customFormat="1" ht="15.75" x14ac:dyDescent="0.25">
      <c r="F79" s="417"/>
      <c r="K79" s="417"/>
    </row>
    <row r="80" spans="6:14" ht="18" hidden="1" customHeight="1" x14ac:dyDescent="0.25">
      <c r="F80" s="418"/>
      <c r="K80" s="418"/>
      <c r="M80" s="134">
        <f>AE30+AJ30</f>
        <v>0</v>
      </c>
    </row>
    <row r="81" spans="6:13" ht="18" customHeight="1" x14ac:dyDescent="0.25">
      <c r="F81" s="418"/>
      <c r="K81" s="418"/>
      <c r="M81" s="134">
        <f>AE31+AJ31</f>
        <v>0</v>
      </c>
    </row>
    <row r="82" spans="6:13" ht="18" customHeight="1" x14ac:dyDescent="0.25">
      <c r="F82" s="418"/>
      <c r="K82" s="418"/>
      <c r="M82" s="134">
        <f>AE32+AJ32</f>
        <v>0</v>
      </c>
    </row>
    <row r="83" spans="6:13" x14ac:dyDescent="0.2">
      <c r="F83" s="419"/>
      <c r="K83" s="419"/>
    </row>
    <row r="84" spans="6:13" ht="15.75" x14ac:dyDescent="0.2">
      <c r="F84" s="420"/>
      <c r="K84" s="420"/>
    </row>
    <row r="85" spans="6:13" x14ac:dyDescent="0.2">
      <c r="F85" s="421"/>
      <c r="K85" s="421"/>
    </row>
    <row r="86" spans="6:13" hidden="1" x14ac:dyDescent="0.2">
      <c r="F86" s="421"/>
      <c r="K86" s="421"/>
    </row>
    <row r="87" spans="6:13" ht="15.75" hidden="1" x14ac:dyDescent="0.2">
      <c r="F87" s="417"/>
      <c r="K87" s="417"/>
    </row>
    <row r="88" spans="6:13" ht="15.75" hidden="1" x14ac:dyDescent="0.25">
      <c r="F88" s="422"/>
      <c r="K88" s="422"/>
    </row>
    <row r="89" spans="6:13" ht="15.75" hidden="1" customHeight="1" x14ac:dyDescent="0.25">
      <c r="F89" s="422"/>
      <c r="K89" s="422"/>
    </row>
    <row r="90" spans="6:13" ht="15.75" hidden="1" customHeight="1" x14ac:dyDescent="0.25">
      <c r="F90" s="422"/>
      <c r="K90" s="422"/>
    </row>
    <row r="91" spans="6:13" hidden="1" x14ac:dyDescent="0.2">
      <c r="F91" s="423"/>
      <c r="K91" s="423"/>
    </row>
    <row r="92" spans="6:13" ht="15.75" hidden="1" x14ac:dyDescent="0.25">
      <c r="F92" s="424"/>
      <c r="K92" s="424"/>
    </row>
    <row r="93" spans="6:13" hidden="1" x14ac:dyDescent="0.2">
      <c r="F93" s="421"/>
      <c r="K93" s="421"/>
    </row>
    <row r="94" spans="6:13" x14ac:dyDescent="0.2">
      <c r="F94" s="421"/>
      <c r="K94" s="421"/>
    </row>
    <row r="95" spans="6:13" ht="15.75" x14ac:dyDescent="0.2">
      <c r="F95" s="417"/>
      <c r="K95" s="417"/>
    </row>
    <row r="96" spans="6:13" ht="15.75" x14ac:dyDescent="0.25">
      <c r="F96" s="422"/>
      <c r="K96" s="422"/>
    </row>
    <row r="97" spans="1:13" ht="15.75" x14ac:dyDescent="0.25">
      <c r="F97" s="422"/>
      <c r="K97" s="422"/>
      <c r="M97" s="101" t="e">
        <f>AVERAGE(#REF!)</f>
        <v>#REF!</v>
      </c>
    </row>
    <row r="98" spans="1:13" ht="15.75" x14ac:dyDescent="0.25">
      <c r="F98" s="422"/>
      <c r="K98" s="422"/>
    </row>
    <row r="99" spans="1:13" x14ac:dyDescent="0.2">
      <c r="F99" s="423"/>
      <c r="K99" s="423"/>
    </row>
    <row r="100" spans="1:13" ht="15.75" x14ac:dyDescent="0.25">
      <c r="F100" s="422"/>
      <c r="K100" s="422"/>
    </row>
    <row r="103" spans="1:13" ht="21" customHeight="1" x14ac:dyDescent="0.2">
      <c r="F103" s="380"/>
      <c r="K103" s="380"/>
    </row>
    <row r="104" spans="1:13" x14ac:dyDescent="0.2">
      <c r="F104" s="102"/>
      <c r="K104" s="102"/>
    </row>
    <row r="105" spans="1:13" x14ac:dyDescent="0.2">
      <c r="F105" s="102"/>
      <c r="K105" s="102"/>
    </row>
    <row r="106" spans="1:13" x14ac:dyDescent="0.2">
      <c r="F106" s="102"/>
      <c r="K106" s="102"/>
    </row>
    <row r="107" spans="1:13" ht="15" customHeight="1" x14ac:dyDescent="0.2">
      <c r="A107" s="713"/>
      <c r="B107" s="713"/>
      <c r="C107" s="713"/>
      <c r="D107" s="713"/>
      <c r="E107" s="713"/>
      <c r="F107" s="713"/>
      <c r="G107" s="713"/>
      <c r="H107" s="713"/>
      <c r="I107" s="713"/>
      <c r="J107" s="713"/>
      <c r="K107" s="713"/>
    </row>
    <row r="108" spans="1:13" ht="12.75" customHeight="1" x14ac:dyDescent="0.2">
      <c r="A108" s="713"/>
      <c r="B108" s="713"/>
      <c r="C108" s="713"/>
      <c r="D108" s="713"/>
      <c r="E108" s="713"/>
      <c r="F108" s="713"/>
      <c r="G108" s="713"/>
      <c r="H108" s="713"/>
      <c r="I108" s="713"/>
      <c r="J108" s="713"/>
      <c r="K108" s="713"/>
    </row>
    <row r="109" spans="1:13" x14ac:dyDescent="0.2">
      <c r="A109" s="102"/>
      <c r="B109" s="102"/>
      <c r="C109" s="102"/>
      <c r="D109" s="412"/>
      <c r="E109" s="412"/>
      <c r="F109" s="102"/>
      <c r="H109" s="102"/>
      <c r="I109" s="412"/>
      <c r="J109" s="412"/>
      <c r="K109" s="102"/>
    </row>
    <row r="110" spans="1:13" x14ac:dyDescent="0.2">
      <c r="A110" s="102"/>
      <c r="B110" s="102"/>
      <c r="C110" s="102"/>
      <c r="D110" s="102"/>
      <c r="E110" s="102"/>
      <c r="F110" s="102"/>
      <c r="H110" s="102"/>
      <c r="I110" s="102"/>
      <c r="J110" s="102"/>
      <c r="K110" s="102"/>
    </row>
    <row r="111" spans="1:13" ht="24" customHeight="1" x14ac:dyDescent="0.2">
      <c r="A111" s="713"/>
      <c r="B111" s="713"/>
      <c r="C111" s="713"/>
      <c r="D111" s="713"/>
      <c r="E111" s="713"/>
      <c r="F111" s="713"/>
      <c r="G111" s="713"/>
      <c r="H111" s="713"/>
      <c r="I111" s="713"/>
      <c r="J111" s="713"/>
      <c r="K111" s="713"/>
    </row>
    <row r="112" spans="1:13" ht="20.25" customHeight="1" x14ac:dyDescent="0.2">
      <c r="A112" s="714"/>
      <c r="B112" s="714"/>
      <c r="C112" s="714"/>
      <c r="D112" s="714"/>
      <c r="E112" s="714"/>
      <c r="F112" s="714"/>
      <c r="G112" s="714"/>
      <c r="H112" s="714"/>
      <c r="I112" s="714"/>
      <c r="J112" s="714"/>
      <c r="K112" s="714"/>
    </row>
    <row r="113" spans="1:11" x14ac:dyDescent="0.2">
      <c r="A113" s="102"/>
      <c r="B113" s="102"/>
      <c r="C113" s="102"/>
      <c r="D113" s="412"/>
      <c r="E113" s="412"/>
      <c r="F113" s="102"/>
      <c r="H113" s="102"/>
      <c r="I113" s="412"/>
      <c r="J113" s="412"/>
      <c r="K113" s="102"/>
    </row>
  </sheetData>
  <protectedRanges>
    <protectedRange sqref="AA11:AA12 AF11:AF12 G46 U46:U47 U30:U32 AJ30:AJ32 AE46 Z46:AA46 Z47 X14:Y17 AC14:AD17 S32 AJ46:AJ47 AK46 Z31 AE31 X32 O11 T11 Z14:AA16 Y11 J11 L11:L12 X19:AA20 A32 X22:AA24 AI11 AH19:AK20 K30:K31 K46:K47 L46 AH22:AK24 AC32 AH32 AA17 AH14:AK17 AE14:AF16 AD11 AC19:AF20 AF17 A46:B48 AC22:AF24 V46 E11 P31 G11:G12 P46:P47 Q46 A38:B40 F30:F31 F46:F47 A30:B31 Q11:Q12 AK11:AK12 V11:V12 I19:L20 N19:Q20 D14:G17 D19:G20 I14:L17 N14:Q17 S14:V17 S19:V20 D22:G24 I22:L24 N22:Q24 S22:V24" name="Диапазон1"/>
    <protectedRange sqref="B32" name="Диапазон1_2"/>
  </protectedRanges>
  <mergeCells count="17">
    <mergeCell ref="A3:V3"/>
    <mergeCell ref="A5:A6"/>
    <mergeCell ref="B5:B6"/>
    <mergeCell ref="C5:G5"/>
    <mergeCell ref="H5:L5"/>
    <mergeCell ref="M5:Q5"/>
    <mergeCell ref="R5:V5"/>
    <mergeCell ref="AB5:AF5"/>
    <mergeCell ref="AG5:AK5"/>
    <mergeCell ref="A33:B33"/>
    <mergeCell ref="A41:B41"/>
    <mergeCell ref="A49:B49"/>
    <mergeCell ref="A107:K107"/>
    <mergeCell ref="A108:K108"/>
    <mergeCell ref="A111:K111"/>
    <mergeCell ref="A112:K112"/>
    <mergeCell ref="W5:AA5"/>
  </mergeCells>
  <hyperlinks>
    <hyperlink ref="A33:B33" location="'Баланс энергии'!A30" display="Добавить"/>
    <hyperlink ref="A41:B41" location="'Баланс энергии'!A36" display="Добавить"/>
    <hyperlink ref="A49:B49" location="'Баланс энергии'!A36" display="Добавить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Структура и объем затрат 2023</vt:lpstr>
      <vt:lpstr>20</vt:lpstr>
      <vt:lpstr>26</vt:lpstr>
      <vt:lpstr>90</vt:lpstr>
      <vt:lpstr>91</vt:lpstr>
      <vt:lpstr>выручка!</vt:lpstr>
      <vt:lpstr>РиУ ПХ</vt:lpstr>
      <vt:lpstr>Баланс ээ</vt:lpstr>
      <vt:lpstr>Баланс м</vt:lpstr>
      <vt:lpstr>УЕ</vt:lpstr>
      <vt:lpstr>УЕ 2</vt:lpstr>
      <vt:lpstr>01</vt:lpstr>
      <vt:lpstr>'Структура и объем затрат 2023'!Область_печати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RSKNLD</cp:lastModifiedBy>
  <cp:lastPrinted>2015-01-19T12:47:27Z</cp:lastPrinted>
  <dcterms:created xsi:type="dcterms:W3CDTF">2010-05-19T10:50:44Z</dcterms:created>
  <dcterms:modified xsi:type="dcterms:W3CDTF">2024-04-01T10:25:50Z</dcterms:modified>
</cp:coreProperties>
</file>